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70" windowWidth="16035" windowHeight="64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06" i="1" l="1"/>
  <c r="C107" i="1" s="1"/>
  <c r="B107" i="1"/>
  <c r="H106" i="1"/>
  <c r="J71" i="1"/>
  <c r="J80" i="1"/>
  <c r="D101" i="1"/>
  <c r="E101" i="1"/>
  <c r="E98" i="1"/>
  <c r="E99" i="1"/>
  <c r="E100" i="1"/>
  <c r="E102" i="1"/>
  <c r="E103" i="1"/>
  <c r="E104" i="1"/>
  <c r="E105" i="1"/>
  <c r="D98" i="1"/>
  <c r="D99" i="1"/>
  <c r="D100" i="1"/>
  <c r="D102" i="1"/>
  <c r="D103" i="1"/>
  <c r="D104" i="1"/>
  <c r="D105" i="1"/>
  <c r="E97" i="1"/>
  <c r="D97" i="1"/>
  <c r="F59" i="1"/>
  <c r="G57" i="1"/>
  <c r="J57" i="1" s="1"/>
  <c r="G58" i="1"/>
  <c r="J58" i="1" s="1"/>
  <c r="G56" i="1"/>
  <c r="G59" i="1" s="1"/>
  <c r="J59" i="1" s="1"/>
  <c r="G54" i="1"/>
  <c r="J54" i="1" s="1"/>
  <c r="F86" i="1"/>
  <c r="G86" i="1" s="1"/>
  <c r="J86" i="1" s="1"/>
  <c r="G87" i="1"/>
  <c r="J87" i="1" s="1"/>
  <c r="G85" i="1"/>
  <c r="G88" i="1" s="1"/>
  <c r="J88" i="1" s="1"/>
  <c r="F82" i="1"/>
  <c r="G82" i="1" s="1"/>
  <c r="J82" i="1" s="1"/>
  <c r="F81" i="1"/>
  <c r="G81" i="1" s="1"/>
  <c r="G78" i="1"/>
  <c r="J78" i="1" s="1"/>
  <c r="F77" i="1"/>
  <c r="G77" i="1" s="1"/>
  <c r="J77" i="1" s="1"/>
  <c r="F42" i="1"/>
  <c r="F41" i="1"/>
  <c r="F40" i="1"/>
  <c r="G40" i="1" s="1"/>
  <c r="I40" i="1" s="1"/>
  <c r="F38" i="1"/>
  <c r="F37" i="1"/>
  <c r="F36" i="1"/>
  <c r="F35" i="1"/>
  <c r="F31" i="1"/>
  <c r="F30" i="1"/>
  <c r="F29" i="1"/>
  <c r="F25" i="1"/>
  <c r="F24" i="1"/>
  <c r="F20" i="1"/>
  <c r="F18" i="1"/>
  <c r="F17" i="1"/>
  <c r="F15" i="1"/>
  <c r="F13" i="1"/>
  <c r="F12" i="1"/>
  <c r="F10" i="1"/>
  <c r="F9" i="1"/>
  <c r="G39" i="1"/>
  <c r="I39" i="1" s="1"/>
  <c r="F16" i="1"/>
  <c r="E106" i="1" l="1"/>
  <c r="E107" i="1" s="1"/>
  <c r="D107" i="1"/>
  <c r="J85" i="1"/>
  <c r="G83" i="1"/>
  <c r="J83" i="1" s="1"/>
  <c r="J81" i="1"/>
  <c r="F83" i="1"/>
  <c r="J56" i="1"/>
  <c r="F88" i="1"/>
  <c r="G79" i="1"/>
  <c r="J79" i="1" s="1"/>
  <c r="F79" i="1"/>
  <c r="F75" i="1"/>
  <c r="F52" i="1"/>
  <c r="S53" i="1" l="1"/>
  <c r="S52" i="1"/>
  <c r="G74" i="1" l="1"/>
  <c r="J74" i="1" s="1"/>
  <c r="F70" i="1" l="1"/>
  <c r="G51" i="1"/>
  <c r="J51" i="1" s="1"/>
  <c r="E24" i="1"/>
  <c r="G24" i="1" s="1"/>
  <c r="I24" i="1" s="1"/>
  <c r="E11" i="1"/>
  <c r="G11" i="1" s="1"/>
  <c r="I11" i="1" s="1"/>
  <c r="E10" i="1"/>
  <c r="G10" i="1" s="1"/>
  <c r="I10" i="1" s="1"/>
  <c r="E6" i="1"/>
  <c r="G6" i="1" s="1"/>
  <c r="I6" i="1" s="1"/>
  <c r="E5" i="1"/>
  <c r="G5" i="1" s="1"/>
  <c r="I5" i="1" l="1"/>
  <c r="G73" i="1"/>
  <c r="J73" i="1" s="1"/>
  <c r="G72" i="1"/>
  <c r="J72" i="1" s="1"/>
  <c r="G69" i="1"/>
  <c r="J69" i="1" s="1"/>
  <c r="G68" i="1"/>
  <c r="J68" i="1" s="1"/>
  <c r="G67" i="1"/>
  <c r="J67" i="1" s="1"/>
  <c r="G66" i="1"/>
  <c r="J66" i="1" s="1"/>
  <c r="G65" i="1"/>
  <c r="J65" i="1" s="1"/>
  <c r="G64" i="1"/>
  <c r="J64" i="1" s="1"/>
  <c r="G63" i="1"/>
  <c r="J63" i="1" s="1"/>
  <c r="G62" i="1"/>
  <c r="J62" i="1" s="1"/>
  <c r="E50" i="1"/>
  <c r="G50" i="1" s="1"/>
  <c r="J50" i="1" s="1"/>
  <c r="E49" i="1"/>
  <c r="G49" i="1" s="1"/>
  <c r="J49" i="1" s="1"/>
  <c r="E42" i="1"/>
  <c r="G42" i="1" s="1"/>
  <c r="I42" i="1" s="1"/>
  <c r="E41" i="1"/>
  <c r="G41" i="1" s="1"/>
  <c r="I41" i="1" s="1"/>
  <c r="E38" i="1"/>
  <c r="G38" i="1" s="1"/>
  <c r="I38" i="1" s="1"/>
  <c r="E37" i="1"/>
  <c r="G37" i="1" s="1"/>
  <c r="I37" i="1" s="1"/>
  <c r="E36" i="1"/>
  <c r="G36" i="1" s="1"/>
  <c r="I36" i="1" s="1"/>
  <c r="E35" i="1"/>
  <c r="G35" i="1" s="1"/>
  <c r="I35" i="1" s="1"/>
  <c r="E34" i="1"/>
  <c r="G34" i="1" s="1"/>
  <c r="I34" i="1" s="1"/>
  <c r="E33" i="1"/>
  <c r="G33" i="1" s="1"/>
  <c r="I33" i="1" s="1"/>
  <c r="E32" i="1"/>
  <c r="G32" i="1" s="1"/>
  <c r="I32" i="1" s="1"/>
  <c r="E31" i="1"/>
  <c r="G31" i="1" s="1"/>
  <c r="I31" i="1" s="1"/>
  <c r="E30" i="1"/>
  <c r="G30" i="1" s="1"/>
  <c r="I30" i="1" s="1"/>
  <c r="E29" i="1"/>
  <c r="G29" i="1" s="1"/>
  <c r="I29" i="1" s="1"/>
  <c r="E28" i="1"/>
  <c r="G28" i="1" s="1"/>
  <c r="I28" i="1" s="1"/>
  <c r="E27" i="1"/>
  <c r="G27" i="1" s="1"/>
  <c r="I27" i="1" s="1"/>
  <c r="E26" i="1"/>
  <c r="G26" i="1" s="1"/>
  <c r="I26" i="1" s="1"/>
  <c r="E25" i="1"/>
  <c r="G25" i="1" s="1"/>
  <c r="I25" i="1" s="1"/>
  <c r="E23" i="1"/>
  <c r="G23" i="1" s="1"/>
  <c r="I23" i="1" s="1"/>
  <c r="E22" i="1"/>
  <c r="G22" i="1" s="1"/>
  <c r="I22" i="1" s="1"/>
  <c r="E21" i="1"/>
  <c r="E20" i="1"/>
  <c r="G20" i="1" s="1"/>
  <c r="I20" i="1" s="1"/>
  <c r="E19" i="1"/>
  <c r="G19" i="1" s="1"/>
  <c r="I19" i="1" s="1"/>
  <c r="E18" i="1"/>
  <c r="G18" i="1" s="1"/>
  <c r="I18" i="1" s="1"/>
  <c r="E17" i="1"/>
  <c r="G17" i="1" s="1"/>
  <c r="I17" i="1" s="1"/>
  <c r="E16" i="1"/>
  <c r="G16" i="1" s="1"/>
  <c r="I16" i="1" s="1"/>
  <c r="E15" i="1"/>
  <c r="G15" i="1" s="1"/>
  <c r="I15" i="1" s="1"/>
  <c r="E14" i="1"/>
  <c r="E13" i="1"/>
  <c r="G13" i="1" s="1"/>
  <c r="I13" i="1" s="1"/>
  <c r="E12" i="1"/>
  <c r="G12" i="1" s="1"/>
  <c r="I12" i="1" s="1"/>
  <c r="E9" i="1"/>
  <c r="G9" i="1" s="1"/>
  <c r="I9" i="1" s="1"/>
  <c r="E8" i="1"/>
  <c r="E7" i="1"/>
  <c r="G7" i="1" s="1"/>
  <c r="I7" i="1" s="1"/>
  <c r="F21" i="1" l="1"/>
  <c r="G21" i="1" s="1"/>
  <c r="I21" i="1" s="1"/>
  <c r="F8" i="1"/>
  <c r="F14" i="1"/>
  <c r="G14" i="1" s="1"/>
  <c r="I14" i="1" s="1"/>
  <c r="G70" i="1"/>
  <c r="J70" i="1" s="1"/>
  <c r="G75" i="1"/>
  <c r="J75" i="1" s="1"/>
  <c r="G52" i="1"/>
  <c r="J52" i="1" s="1"/>
  <c r="F43" i="1" l="1"/>
  <c r="G8" i="1"/>
  <c r="I8" i="1" l="1"/>
  <c r="G43" i="1"/>
  <c r="I43" i="1" s="1"/>
</calcChain>
</file>

<file path=xl/sharedStrings.xml><?xml version="1.0" encoding="utf-8"?>
<sst xmlns="http://schemas.openxmlformats.org/spreadsheetml/2006/main" count="170" uniqueCount="143">
  <si>
    <t>Ajo</t>
  </si>
  <si>
    <t xml:space="preserve">     kg/m2</t>
  </si>
  <si>
    <t>Kg/persona</t>
  </si>
  <si>
    <t>Apio</t>
  </si>
  <si>
    <t>(kg/ha)</t>
  </si>
  <si>
    <t>3 personas</t>
  </si>
  <si>
    <t>Berenjena</t>
  </si>
  <si>
    <t>Alcachofa</t>
  </si>
  <si>
    <t>–</t>
  </si>
  <si>
    <t>Cardo</t>
  </si>
  <si>
    <t>Coliflor</t>
  </si>
  <si>
    <t>Brócoli</t>
  </si>
  <si>
    <t>Pepino</t>
  </si>
  <si>
    <t>Tomate</t>
  </si>
  <si>
    <t>Zanahoria</t>
  </si>
  <si>
    <t>Puerro</t>
  </si>
  <si>
    <t>Lechuga</t>
  </si>
  <si>
    <t>Rábano</t>
  </si>
  <si>
    <t>Melocotón</t>
  </si>
  <si>
    <t>Patatas</t>
  </si>
  <si>
    <t>Pera</t>
  </si>
  <si>
    <t>melón</t>
  </si>
  <si>
    <t>Sandía</t>
  </si>
  <si>
    <t>Uvas</t>
  </si>
  <si>
    <t>Aceitunas</t>
  </si>
  <si>
    <t xml:space="preserve">manzana </t>
  </si>
  <si>
    <t>Melocotón en Almíbar</t>
  </si>
  <si>
    <t>Mermeladas</t>
  </si>
  <si>
    <t>Higod</t>
  </si>
  <si>
    <t>Ciruelo</t>
  </si>
  <si>
    <t>cerezo</t>
  </si>
  <si>
    <t>Frutos secos</t>
  </si>
  <si>
    <t xml:space="preserve">Almendras </t>
  </si>
  <si>
    <t xml:space="preserve">Avellanas </t>
  </si>
  <si>
    <t>Nueces</t>
  </si>
  <si>
    <t>Legumbres</t>
  </si>
  <si>
    <t>1 persona</t>
  </si>
  <si>
    <t>Frutas herbáceas</t>
  </si>
  <si>
    <t>Frutas frescas</t>
  </si>
  <si>
    <t>Hortalizas</t>
  </si>
  <si>
    <t xml:space="preserve">    Fresa</t>
  </si>
  <si>
    <t>Arroz</t>
  </si>
  <si>
    <t>Cereales</t>
  </si>
  <si>
    <t xml:space="preserve"> aceite  oliva</t>
  </si>
  <si>
    <t xml:space="preserve"> aceite de girasol</t>
  </si>
  <si>
    <t xml:space="preserve"> aceite de colza</t>
  </si>
  <si>
    <t>Acelga</t>
  </si>
  <si>
    <t>Achicoria Verde</t>
  </si>
  <si>
    <t>Berza</t>
  </si>
  <si>
    <t>Borraja</t>
  </si>
  <si>
    <t>Calabacín</t>
  </si>
  <si>
    <t>Calabaza</t>
  </si>
  <si>
    <t>Canónigo</t>
  </si>
  <si>
    <t>Cebolla</t>
  </si>
  <si>
    <t>Cebolleta</t>
  </si>
  <si>
    <t>Col</t>
  </si>
  <si>
    <t>Endivia</t>
  </si>
  <si>
    <t>Escarola</t>
  </si>
  <si>
    <t>Espárrago</t>
  </si>
  <si>
    <t>Espinaca</t>
  </si>
  <si>
    <t>Grelo</t>
  </si>
  <si>
    <t>Guindilla</t>
  </si>
  <si>
    <t>Guisante Verde</t>
  </si>
  <si>
    <t>Haba Verde</t>
  </si>
  <si>
    <t>Judía Verde</t>
  </si>
  <si>
    <t>Maíz Dulce</t>
  </si>
  <si>
    <t>Nabo</t>
  </si>
  <si>
    <t>Pepinillo</t>
  </si>
  <si>
    <t>Pimiento</t>
  </si>
  <si>
    <t>Remolacha Mesa</t>
  </si>
  <si>
    <t>Rúcula</t>
  </si>
  <si>
    <t>Oleaginosas</t>
  </si>
  <si>
    <t>Secano</t>
  </si>
  <si>
    <t>Regadío</t>
  </si>
  <si>
    <t>Aire libre</t>
  </si>
  <si>
    <t>Protegido</t>
  </si>
  <si>
    <t>Consumo</t>
  </si>
  <si>
    <t>Superficie</t>
  </si>
  <si>
    <t>m2//persona</t>
  </si>
  <si>
    <t>Conservas  f.</t>
  </si>
  <si>
    <t>Trigo</t>
  </si>
  <si>
    <t>Conjunto</t>
  </si>
  <si>
    <t>Conservas frutas</t>
  </si>
  <si>
    <t>Proteínas, vivero</t>
  </si>
  <si>
    <t>Total</t>
  </si>
  <si>
    <t>m2</t>
  </si>
  <si>
    <t>Kg alimento</t>
  </si>
  <si>
    <t>Producción</t>
  </si>
  <si>
    <t>2*</t>
  </si>
  <si>
    <t>m2/3 p.</t>
  </si>
  <si>
    <t>M2 necesarios para el cultivo de Hortalizas</t>
  </si>
  <si>
    <t>Consumo Kg / 3 personas</t>
  </si>
  <si>
    <t>&lt;superficie necesaria para consumo hortalizas 3 personas</t>
  </si>
  <si>
    <t xml:space="preserve">3 personas </t>
  </si>
  <si>
    <t>Frutos arbustivos</t>
  </si>
  <si>
    <t>Frutos arbóreos</t>
  </si>
  <si>
    <t>Conservas</t>
  </si>
  <si>
    <t>m2/cultivo</t>
  </si>
  <si>
    <t>Kg /año</t>
  </si>
  <si>
    <t>Fig 1</t>
  </si>
  <si>
    <t>Fig 2</t>
  </si>
  <si>
    <t>Fig 3</t>
  </si>
  <si>
    <t>Fig 5</t>
  </si>
  <si>
    <t>Frutas arbóreas</t>
  </si>
  <si>
    <t>Fig 6</t>
  </si>
  <si>
    <t>Fig 7</t>
  </si>
  <si>
    <t>Fig 8</t>
  </si>
  <si>
    <t>Fig 9</t>
  </si>
  <si>
    <t>Frutas arbustivas</t>
  </si>
  <si>
    <t>Fig 4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</si>
  <si>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</si>
  <si>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</si>
  <si>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</si>
  <si>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</si>
  <si>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</si>
  <si>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</si>
  <si>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</si>
  <si>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</si>
  <si>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</si>
  <si>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</si>
  <si>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Figura 10</t>
  </si>
  <si>
    <t>Kg de alimento/ persona y año</t>
  </si>
  <si>
    <t>m2 ocupados por grupo de alimentos</t>
  </si>
  <si>
    <t>Proteína [g]</t>
  </si>
  <si>
    <t>Hidratos carbono [g]</t>
  </si>
  <si>
    <t>Fibra [g]</t>
  </si>
  <si>
    <t>Grasa total [g]</t>
  </si>
  <si>
    <t>Composición aconsejable</t>
  </si>
  <si>
    <r>
      <t xml:space="preserve">                 </t>
    </r>
    <r>
      <rPr>
        <b/>
        <strike/>
        <sz val="14"/>
        <color theme="1"/>
        <rFont val="Calibri"/>
        <family val="2"/>
        <scheme val="minor"/>
      </rPr>
      <t>%</t>
    </r>
  </si>
  <si>
    <t>1767 Kcal</t>
  </si>
  <si>
    <t>50-55%</t>
  </si>
  <si>
    <t>30-35%</t>
  </si>
  <si>
    <t>38 g</t>
  </si>
  <si>
    <t>10-15% Energía</t>
  </si>
  <si>
    <t xml:space="preserve">35 gramos/persona </t>
  </si>
  <si>
    <t>Superficie necesaria para consumo ordinario</t>
  </si>
  <si>
    <t>Consumo por persona de diferentes hortalizas</t>
  </si>
  <si>
    <t>Judías</t>
  </si>
  <si>
    <t>lentejas</t>
  </si>
  <si>
    <t>Garbanzos</t>
  </si>
  <si>
    <t>Guisantes</t>
  </si>
  <si>
    <t>prod/m2</t>
  </si>
  <si>
    <t>Prod/m2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</si>
</sst>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rgb="FF202020"/>
      <name val="Arial"/>
      <family val="2"/>
    </font>
    <font>
      <b/>
      <sz val="18"/>
      <color rgb="FF008000"/>
      <name val="Times New Roman"/>
      <family val="1"/>
    </font>
    <font>
      <b/>
      <sz val="12"/>
      <color rgb="FF444444"/>
      <name val="Times New Roman"/>
      <family val="1"/>
    </font>
    <font>
      <sz val="12"/>
      <color rgb="FF444444"/>
      <name val="Times New Roman"/>
      <family val="1"/>
    </font>
    <font>
      <b/>
      <sz val="9"/>
      <color rgb="FF202020"/>
      <name val="Arial"/>
      <family val="2"/>
    </font>
    <font>
      <b/>
      <sz val="11"/>
      <color theme="1"/>
      <name val="Calibri"/>
      <family val="2"/>
      <scheme val="minor"/>
    </font>
    <font>
      <sz val="11"/>
      <color rgb="FF444444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 indent="1"/>
    </xf>
    <xf numFmtId="3" fontId="4" fillId="2" borderId="0" xfId="0" applyNumberFormat="1" applyFont="1" applyFill="1" applyAlignment="1">
      <alignment horizontal="left" vertical="center" wrapText="1" indent="1"/>
    </xf>
    <xf numFmtId="1" fontId="0" fillId="0" borderId="0" xfId="0" applyNumberFormat="1"/>
    <xf numFmtId="2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3" fontId="0" fillId="0" borderId="0" xfId="0" applyNumberFormat="1"/>
    <xf numFmtId="2" fontId="7" fillId="2" borderId="0" xfId="0" applyNumberFormat="1" applyFont="1" applyFill="1" applyBorder="1" applyAlignment="1">
      <alignment horizontal="left" vertical="center" wrapText="1" indent="1"/>
    </xf>
    <xf numFmtId="2" fontId="6" fillId="0" borderId="0" xfId="0" applyNumberFormat="1" applyFont="1"/>
    <xf numFmtId="0" fontId="6" fillId="0" borderId="0" xfId="0" applyFont="1"/>
    <xf numFmtId="0" fontId="3" fillId="2" borderId="0" xfId="0" applyFont="1" applyFill="1" applyAlignment="1">
      <alignment horizontal="left" vertical="center" wrapText="1" indent="1"/>
    </xf>
    <xf numFmtId="164" fontId="0" fillId="0" borderId="0" xfId="0" applyNumberFormat="1"/>
    <xf numFmtId="3" fontId="7" fillId="2" borderId="0" xfId="0" applyNumberFormat="1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0" fillId="0" borderId="0" xfId="0" applyFont="1"/>
    <xf numFmtId="2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9" fontId="0" fillId="0" borderId="0" xfId="0" applyNumberFormat="1"/>
    <xf numFmtId="0" fontId="8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2" fontId="8" fillId="0" borderId="0" xfId="0" applyNumberFormat="1" applyFont="1"/>
    <xf numFmtId="0" fontId="14" fillId="0" borderId="0" xfId="0" applyFont="1"/>
    <xf numFmtId="17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Hoja1!$A$5:$A$42</c:f>
              <c:strCache>
                <c:ptCount val="38"/>
                <c:pt idx="0">
                  <c:v>Acelga</c:v>
                </c:pt>
                <c:pt idx="1">
                  <c:v>Achicoria Verde</c:v>
                </c:pt>
                <c:pt idx="2">
                  <c:v>Ajo</c:v>
                </c:pt>
                <c:pt idx="3">
                  <c:v>Alcachofa</c:v>
                </c:pt>
                <c:pt idx="4">
                  <c:v>Apio</c:v>
                </c:pt>
                <c:pt idx="5">
                  <c:v>Berenjena</c:v>
                </c:pt>
                <c:pt idx="6">
                  <c:v>Berza</c:v>
                </c:pt>
                <c:pt idx="7">
                  <c:v>Borraja</c:v>
                </c:pt>
                <c:pt idx="8">
                  <c:v>Brócoli</c:v>
                </c:pt>
                <c:pt idx="9">
                  <c:v>Calabacín</c:v>
                </c:pt>
                <c:pt idx="10">
                  <c:v>Calabaza</c:v>
                </c:pt>
                <c:pt idx="11">
                  <c:v>Canónigo</c:v>
                </c:pt>
                <c:pt idx="12">
                  <c:v>Cardo</c:v>
                </c:pt>
                <c:pt idx="13">
                  <c:v>Cebolla</c:v>
                </c:pt>
                <c:pt idx="14">
                  <c:v>Cebolleta</c:v>
                </c:pt>
                <c:pt idx="15">
                  <c:v>Col</c:v>
                </c:pt>
                <c:pt idx="16">
                  <c:v>Coliflor</c:v>
                </c:pt>
                <c:pt idx="17">
                  <c:v>Endivia</c:v>
                </c:pt>
                <c:pt idx="18">
                  <c:v>Escarola</c:v>
                </c:pt>
                <c:pt idx="19">
                  <c:v>Espárrago</c:v>
                </c:pt>
                <c:pt idx="20">
                  <c:v>Espinaca</c:v>
                </c:pt>
                <c:pt idx="21">
                  <c:v>Grelo</c:v>
                </c:pt>
                <c:pt idx="22">
                  <c:v>Guindilla</c:v>
                </c:pt>
                <c:pt idx="23">
                  <c:v>Guisante Verde</c:v>
                </c:pt>
                <c:pt idx="24">
                  <c:v>Haba Verde</c:v>
                </c:pt>
                <c:pt idx="25">
                  <c:v>Judía Verde</c:v>
                </c:pt>
                <c:pt idx="26">
                  <c:v>Lechuga</c:v>
                </c:pt>
                <c:pt idx="27">
                  <c:v>Maíz Dulce</c:v>
                </c:pt>
                <c:pt idx="28">
                  <c:v>Nabo</c:v>
                </c:pt>
                <c:pt idx="29">
                  <c:v>Pepinillo</c:v>
                </c:pt>
                <c:pt idx="30">
                  <c:v>Pepino</c:v>
                </c:pt>
                <c:pt idx="31">
                  <c:v>Pimiento</c:v>
                </c:pt>
                <c:pt idx="32">
                  <c:v>Puerro</c:v>
                </c:pt>
                <c:pt idx="33">
                  <c:v>Rábano</c:v>
                </c:pt>
                <c:pt idx="34">
                  <c:v>Remolacha Mesa</c:v>
                </c:pt>
                <c:pt idx="35">
                  <c:v>Rúcula</c:v>
                </c:pt>
                <c:pt idx="36">
                  <c:v>Tomate</c:v>
                </c:pt>
                <c:pt idx="37">
                  <c:v>Zanahoria</c:v>
                </c:pt>
              </c:strCache>
            </c:strRef>
          </c:cat>
          <c:val>
            <c:numRef>
              <c:f>Hoja1!$F$5:$F$42</c:f>
              <c:numCache>
                <c:formatCode>General</c:formatCode>
                <c:ptCount val="38"/>
                <c:pt idx="0" formatCode="0.00">
                  <c:v>5.9495000000000005</c:v>
                </c:pt>
                <c:pt idx="1">
                  <c:v>0.03</c:v>
                </c:pt>
                <c:pt idx="2" formatCode="0.00">
                  <c:v>1.1299999999999999</c:v>
                </c:pt>
                <c:pt idx="3" formatCode="0.0">
                  <c:v>0.73</c:v>
                </c:pt>
                <c:pt idx="4" formatCode="0.00">
                  <c:v>0.1</c:v>
                </c:pt>
                <c:pt idx="5" formatCode="0.00">
                  <c:v>0.4</c:v>
                </c:pt>
                <c:pt idx="6" formatCode="0.00">
                  <c:v>0.1</c:v>
                </c:pt>
                <c:pt idx="7" formatCode="0.00">
                  <c:v>0.6</c:v>
                </c:pt>
                <c:pt idx="8" formatCode="0.00">
                  <c:v>0.2</c:v>
                </c:pt>
                <c:pt idx="9" formatCode="0.00">
                  <c:v>2.0641115000000001</c:v>
                </c:pt>
                <c:pt idx="10" formatCode="0.00">
                  <c:v>0.1</c:v>
                </c:pt>
                <c:pt idx="11" formatCode="0.00">
                  <c:v>0.1</c:v>
                </c:pt>
                <c:pt idx="12" formatCode="0.00">
                  <c:v>0.57999999999999996</c:v>
                </c:pt>
                <c:pt idx="13" formatCode="0.00">
                  <c:v>0.39</c:v>
                </c:pt>
                <c:pt idx="14" formatCode="0.00">
                  <c:v>0.1</c:v>
                </c:pt>
                <c:pt idx="15" formatCode="0.00">
                  <c:v>1.56</c:v>
                </c:pt>
                <c:pt idx="16" formatCode="0.00">
                  <c:v>1.2774999999999999</c:v>
                </c:pt>
                <c:pt idx="17" formatCode="0.00">
                  <c:v>0.1</c:v>
                </c:pt>
                <c:pt idx="18" formatCode="0.00">
                  <c:v>0.2</c:v>
                </c:pt>
                <c:pt idx="19" formatCode="0.00">
                  <c:v>0.9</c:v>
                </c:pt>
                <c:pt idx="20" formatCode="0.00">
                  <c:v>0.8</c:v>
                </c:pt>
                <c:pt idx="21">
                  <c:v>0.1</c:v>
                </c:pt>
                <c:pt idx="22" formatCode="0.00">
                  <c:v>0.1</c:v>
                </c:pt>
                <c:pt idx="23" formatCode="0.00">
                  <c:v>2.5</c:v>
                </c:pt>
                <c:pt idx="24" formatCode="0.00">
                  <c:v>0.4</c:v>
                </c:pt>
                <c:pt idx="25" formatCode="0.00">
                  <c:v>8.1999999999999993</c:v>
                </c:pt>
                <c:pt idx="26" formatCode="0.00">
                  <c:v>11.7</c:v>
                </c:pt>
                <c:pt idx="27" formatCode="0.00">
                  <c:v>0.1</c:v>
                </c:pt>
                <c:pt idx="29" formatCode="0.00">
                  <c:v>0.1</c:v>
                </c:pt>
                <c:pt idx="30" formatCode="0.00">
                  <c:v>1.94</c:v>
                </c:pt>
                <c:pt idx="31" formatCode="0.00">
                  <c:v>2.5</c:v>
                </c:pt>
                <c:pt idx="32" formatCode="0.00">
                  <c:v>0.1</c:v>
                </c:pt>
                <c:pt idx="33" formatCode="0.00">
                  <c:v>0.1</c:v>
                </c:pt>
                <c:pt idx="34">
                  <c:v>0.5</c:v>
                </c:pt>
                <c:pt idx="35" formatCode="0.00">
                  <c:v>0.1</c:v>
                </c:pt>
                <c:pt idx="36" formatCode="0.00">
                  <c:v>17.399999999999999</c:v>
                </c:pt>
                <c:pt idx="37" formatCode="0.00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39968"/>
        <c:axId val="205566336"/>
      </c:barChart>
      <c:catAx>
        <c:axId val="20553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5566336"/>
        <c:crosses val="autoZero"/>
        <c:auto val="1"/>
        <c:lblAlgn val="ctr"/>
        <c:lblOffset val="100"/>
        <c:noMultiLvlLbl val="0"/>
      </c:catAx>
      <c:valAx>
        <c:axId val="205566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553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Hoja1!$A$97:$A$106</c:f>
              <c:strCache>
                <c:ptCount val="10"/>
                <c:pt idx="0">
                  <c:v>Hortalizas</c:v>
                </c:pt>
                <c:pt idx="1">
                  <c:v>Patatas</c:v>
                </c:pt>
                <c:pt idx="2">
                  <c:v>Legumbres</c:v>
                </c:pt>
                <c:pt idx="3">
                  <c:v>Frutas herbáceas</c:v>
                </c:pt>
                <c:pt idx="4">
                  <c:v>Frutas frescas</c:v>
                </c:pt>
                <c:pt idx="5">
                  <c:v>Frutos secos</c:v>
                </c:pt>
                <c:pt idx="6">
                  <c:v>Conservas frutas</c:v>
                </c:pt>
                <c:pt idx="7">
                  <c:v>Cereales</c:v>
                </c:pt>
                <c:pt idx="8">
                  <c:v>Oleaginosas</c:v>
                </c:pt>
                <c:pt idx="9">
                  <c:v>Proteínas, vivero</c:v>
                </c:pt>
              </c:strCache>
            </c:strRef>
          </c:cat>
          <c:val>
            <c:numRef>
              <c:f>Hoja1!$B$97:$B$106</c:f>
              <c:numCache>
                <c:formatCode>General</c:formatCode>
                <c:ptCount val="10"/>
                <c:pt idx="0" formatCode="0.00">
                  <c:v>61</c:v>
                </c:pt>
                <c:pt idx="1">
                  <c:v>90.5</c:v>
                </c:pt>
                <c:pt idx="2">
                  <c:v>4.9800000000000004</c:v>
                </c:pt>
                <c:pt idx="3">
                  <c:v>18</c:v>
                </c:pt>
                <c:pt idx="4">
                  <c:v>38.6</c:v>
                </c:pt>
                <c:pt idx="5">
                  <c:v>1.31</c:v>
                </c:pt>
                <c:pt idx="6">
                  <c:v>1.21</c:v>
                </c:pt>
                <c:pt idx="7">
                  <c:v>81.03</c:v>
                </c:pt>
                <c:pt idx="8">
                  <c:v>15.33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76288"/>
        <c:axId val="218077824"/>
      </c:barChart>
      <c:catAx>
        <c:axId val="21807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8077824"/>
        <c:crosses val="autoZero"/>
        <c:auto val="1"/>
        <c:lblAlgn val="ctr"/>
        <c:lblOffset val="100"/>
        <c:noMultiLvlLbl val="0"/>
      </c:catAx>
      <c:valAx>
        <c:axId val="218077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807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Hoja1!$A$97:$A$106</c:f>
              <c:strCache>
                <c:ptCount val="10"/>
                <c:pt idx="0">
                  <c:v>Hortalizas</c:v>
                </c:pt>
                <c:pt idx="1">
                  <c:v>Patatas</c:v>
                </c:pt>
                <c:pt idx="2">
                  <c:v>Legumbres</c:v>
                </c:pt>
                <c:pt idx="3">
                  <c:v>Frutas herbáceas</c:v>
                </c:pt>
                <c:pt idx="4">
                  <c:v>Frutas frescas</c:v>
                </c:pt>
                <c:pt idx="5">
                  <c:v>Frutos secos</c:v>
                </c:pt>
                <c:pt idx="6">
                  <c:v>Conservas frutas</c:v>
                </c:pt>
                <c:pt idx="7">
                  <c:v>Cereales</c:v>
                </c:pt>
                <c:pt idx="8">
                  <c:v>Oleaginosas</c:v>
                </c:pt>
                <c:pt idx="9">
                  <c:v>Proteínas, vivero</c:v>
                </c:pt>
              </c:strCache>
            </c:strRef>
          </c:cat>
          <c:val>
            <c:numRef>
              <c:f>Hoja1!$E$97:$E$106</c:f>
              <c:numCache>
                <c:formatCode>General</c:formatCode>
                <c:ptCount val="10"/>
                <c:pt idx="0">
                  <c:v>64.050000000000011</c:v>
                </c:pt>
                <c:pt idx="1">
                  <c:v>108.60000000000001</c:v>
                </c:pt>
                <c:pt idx="2">
                  <c:v>51.42</c:v>
                </c:pt>
                <c:pt idx="3">
                  <c:v>11.76</c:v>
                </c:pt>
                <c:pt idx="4">
                  <c:v>70.89</c:v>
                </c:pt>
                <c:pt idx="5">
                  <c:v>11.76</c:v>
                </c:pt>
                <c:pt idx="6">
                  <c:v>2.0999999999999996</c:v>
                </c:pt>
                <c:pt idx="7">
                  <c:v>503.70000000000005</c:v>
                </c:pt>
                <c:pt idx="8">
                  <c:v>121.35000000000001</c:v>
                </c:pt>
                <c:pt idx="9">
                  <c:v>236.40750000000003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01632"/>
        <c:axId val="218103168"/>
      </c:barChart>
      <c:catAx>
        <c:axId val="21810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8103168"/>
        <c:crosses val="autoZero"/>
        <c:auto val="1"/>
        <c:lblAlgn val="ctr"/>
        <c:lblOffset val="100"/>
        <c:noMultiLvlLbl val="0"/>
      </c:catAx>
      <c:valAx>
        <c:axId val="21810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0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Hoja1!$A$110:$A$113</c:f>
              <c:strCache>
                <c:ptCount val="4"/>
                <c:pt idx="0">
                  <c:v>Proteína [g]</c:v>
                </c:pt>
                <c:pt idx="1">
                  <c:v>Hidratos carbono [g]</c:v>
                </c:pt>
                <c:pt idx="2">
                  <c:v>Fibra [g]</c:v>
                </c:pt>
                <c:pt idx="3">
                  <c:v>Grasa total [g]</c:v>
                </c:pt>
              </c:strCache>
            </c:strRef>
          </c:cat>
          <c:val>
            <c:numRef>
              <c:f>Hoja1!$B$110:$B$113</c:f>
              <c:numCache>
                <c:formatCode>0.00</c:formatCode>
                <c:ptCount val="4"/>
                <c:pt idx="0">
                  <c:v>15.37911453886618</c:v>
                </c:pt>
                <c:pt idx="1">
                  <c:v>59.373755848394048</c:v>
                </c:pt>
                <c:pt idx="2">
                  <c:v>0</c:v>
                </c:pt>
                <c:pt idx="3">
                  <c:v>15.929018398514467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Hoja1!$A$5:$A$42</c:f>
              <c:strCache>
                <c:ptCount val="38"/>
                <c:pt idx="0">
                  <c:v>Acelga</c:v>
                </c:pt>
                <c:pt idx="1">
                  <c:v>Achicoria Verde</c:v>
                </c:pt>
                <c:pt idx="2">
                  <c:v>Ajo</c:v>
                </c:pt>
                <c:pt idx="3">
                  <c:v>Alcachofa</c:v>
                </c:pt>
                <c:pt idx="4">
                  <c:v>Apio</c:v>
                </c:pt>
                <c:pt idx="5">
                  <c:v>Berenjena</c:v>
                </c:pt>
                <c:pt idx="6">
                  <c:v>Berza</c:v>
                </c:pt>
                <c:pt idx="7">
                  <c:v>Borraja</c:v>
                </c:pt>
                <c:pt idx="8">
                  <c:v>Brócoli</c:v>
                </c:pt>
                <c:pt idx="9">
                  <c:v>Calabacín</c:v>
                </c:pt>
                <c:pt idx="10">
                  <c:v>Calabaza</c:v>
                </c:pt>
                <c:pt idx="11">
                  <c:v>Canónigo</c:v>
                </c:pt>
                <c:pt idx="12">
                  <c:v>Cardo</c:v>
                </c:pt>
                <c:pt idx="13">
                  <c:v>Cebolla</c:v>
                </c:pt>
                <c:pt idx="14">
                  <c:v>Cebolleta</c:v>
                </c:pt>
                <c:pt idx="15">
                  <c:v>Col</c:v>
                </c:pt>
                <c:pt idx="16">
                  <c:v>Coliflor</c:v>
                </c:pt>
                <c:pt idx="17">
                  <c:v>Endivia</c:v>
                </c:pt>
                <c:pt idx="18">
                  <c:v>Escarola</c:v>
                </c:pt>
                <c:pt idx="19">
                  <c:v>Espárrago</c:v>
                </c:pt>
                <c:pt idx="20">
                  <c:v>Espinaca</c:v>
                </c:pt>
                <c:pt idx="21">
                  <c:v>Grelo</c:v>
                </c:pt>
                <c:pt idx="22">
                  <c:v>Guindilla</c:v>
                </c:pt>
                <c:pt idx="23">
                  <c:v>Guisante Verde</c:v>
                </c:pt>
                <c:pt idx="24">
                  <c:v>Haba Verde</c:v>
                </c:pt>
                <c:pt idx="25">
                  <c:v>Judía Verde</c:v>
                </c:pt>
                <c:pt idx="26">
                  <c:v>Lechuga</c:v>
                </c:pt>
                <c:pt idx="27">
                  <c:v>Maíz Dulce</c:v>
                </c:pt>
                <c:pt idx="28">
                  <c:v>Nabo</c:v>
                </c:pt>
                <c:pt idx="29">
                  <c:v>Pepinillo</c:v>
                </c:pt>
                <c:pt idx="30">
                  <c:v>Pepino</c:v>
                </c:pt>
                <c:pt idx="31">
                  <c:v>Pimiento</c:v>
                </c:pt>
                <c:pt idx="32">
                  <c:v>Puerro</c:v>
                </c:pt>
                <c:pt idx="33">
                  <c:v>Rábano</c:v>
                </c:pt>
                <c:pt idx="34">
                  <c:v>Remolacha Mesa</c:v>
                </c:pt>
                <c:pt idx="35">
                  <c:v>Rúcula</c:v>
                </c:pt>
                <c:pt idx="36">
                  <c:v>Tomate</c:v>
                </c:pt>
                <c:pt idx="37">
                  <c:v>Zanahoria</c:v>
                </c:pt>
              </c:strCache>
            </c:strRef>
          </c:cat>
          <c:val>
            <c:numRef>
              <c:f>Hoja1!$I$5:$I$42</c:f>
              <c:numCache>
                <c:formatCode>0.0</c:formatCode>
                <c:ptCount val="38"/>
                <c:pt idx="0">
                  <c:v>5.9451402304976355</c:v>
                </c:pt>
                <c:pt idx="1">
                  <c:v>3.214285714285714E-2</c:v>
                </c:pt>
                <c:pt idx="2">
                  <c:v>2.7472527472527473</c:v>
                </c:pt>
                <c:pt idx="3">
                  <c:v>1.095</c:v>
                </c:pt>
                <c:pt idx="4">
                  <c:v>4.2701040054998932E-2</c:v>
                </c:pt>
                <c:pt idx="5">
                  <c:v>0.15917441536563692</c:v>
                </c:pt>
                <c:pt idx="6">
                  <c:v>0.10838541854835797</c:v>
                </c:pt>
                <c:pt idx="7">
                  <c:v>0.30632041115006292</c:v>
                </c:pt>
                <c:pt idx="8">
                  <c:v>0.4</c:v>
                </c:pt>
                <c:pt idx="9">
                  <c:v>1.095</c:v>
                </c:pt>
                <c:pt idx="10">
                  <c:v>6.3624024431625376E-2</c:v>
                </c:pt>
                <c:pt idx="11">
                  <c:v>0.45392646391284608</c:v>
                </c:pt>
                <c:pt idx="12">
                  <c:v>0.38502475001051073</c:v>
                </c:pt>
                <c:pt idx="13">
                  <c:v>0.35608850473262932</c:v>
                </c:pt>
                <c:pt idx="14">
                  <c:v>0.24</c:v>
                </c:pt>
                <c:pt idx="15">
                  <c:v>2.9586546971804273</c:v>
                </c:pt>
                <c:pt idx="16">
                  <c:v>1.0949999999999998</c:v>
                </c:pt>
                <c:pt idx="17">
                  <c:v>9.5323735292342018E-2</c:v>
                </c:pt>
                <c:pt idx="18">
                  <c:v>0.16639396544551985</c:v>
                </c:pt>
                <c:pt idx="19">
                  <c:v>4.1177367698642673</c:v>
                </c:pt>
                <c:pt idx="20">
                  <c:v>3.4095752237533743</c:v>
                </c:pt>
                <c:pt idx="21">
                  <c:v>0.19343606937907026</c:v>
                </c:pt>
                <c:pt idx="22">
                  <c:v>8.2683350329355351E-2</c:v>
                </c:pt>
                <c:pt idx="23">
                  <c:v>8.3333333333333321</c:v>
                </c:pt>
                <c:pt idx="24">
                  <c:v>0.56877429140202862</c:v>
                </c:pt>
                <c:pt idx="25">
                  <c:v>8.9771192935080091</c:v>
                </c:pt>
                <c:pt idx="26">
                  <c:v>14.216512215669756</c:v>
                </c:pt>
                <c:pt idx="27">
                  <c:v>9.4593060653070493E-2</c:v>
                </c:pt>
                <c:pt idx="28">
                  <c:v>0</c:v>
                </c:pt>
                <c:pt idx="29">
                  <c:v>0.13258027735794026</c:v>
                </c:pt>
                <c:pt idx="30">
                  <c:v>0.78025499054845748</c:v>
                </c:pt>
                <c:pt idx="31">
                  <c:v>2.6132404181184667</c:v>
                </c:pt>
                <c:pt idx="32">
                  <c:v>4.4642259255456396E-2</c:v>
                </c:pt>
                <c:pt idx="33">
                  <c:v>0.2960915909988156</c:v>
                </c:pt>
                <c:pt idx="34">
                  <c:v>1.5</c:v>
                </c:pt>
                <c:pt idx="35">
                  <c:v>0.30000000000000004</c:v>
                </c:pt>
                <c:pt idx="36">
                  <c:v>5.103188026082961</c:v>
                </c:pt>
                <c:pt idx="37">
                  <c:v>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66304"/>
        <c:axId val="205268096"/>
      </c:barChart>
      <c:catAx>
        <c:axId val="20526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268096"/>
        <c:crosses val="autoZero"/>
        <c:auto val="1"/>
        <c:lblAlgn val="ctr"/>
        <c:lblOffset val="100"/>
        <c:noMultiLvlLbl val="0"/>
      </c:catAx>
      <c:valAx>
        <c:axId val="2052680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52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Hoja1!$I$49:$I$51</c:f>
              <c:strCache>
                <c:ptCount val="3"/>
                <c:pt idx="0">
                  <c:v>melón</c:v>
                </c:pt>
                <c:pt idx="1">
                  <c:v>Sandía</c:v>
                </c:pt>
                <c:pt idx="2">
                  <c:v>    Fresa</c:v>
                </c:pt>
              </c:strCache>
            </c:strRef>
          </c:cat>
          <c:val>
            <c:numRef>
              <c:f>Hoja1!$J$49:$J$51</c:f>
              <c:numCache>
                <c:formatCode>0.0</c:formatCode>
                <c:ptCount val="3"/>
                <c:pt idx="0">
                  <c:v>6.8522701317158594</c:v>
                </c:pt>
                <c:pt idx="1">
                  <c:v>3.4227039361095262</c:v>
                </c:pt>
                <c:pt idx="2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11544716894237"/>
          <c:y val="0"/>
          <c:w val="0.45342170955878264"/>
          <c:h val="0.85369912392270664"/>
        </c:manualLayout>
      </c:layout>
      <c:pieChart>
        <c:varyColors val="1"/>
        <c:ser>
          <c:idx val="0"/>
          <c:order val="0"/>
          <c:cat>
            <c:numRef>
              <c:f>Hoja1!$I$56:$I$58</c:f>
              <c:numCache>
                <c:formatCode>General</c:formatCode>
                <c:ptCount val="3"/>
                <c:pt idx="0">
                  <c:v>2.85</c:v>
                </c:pt>
                <c:pt idx="1">
                  <c:v>4.95</c:v>
                </c:pt>
                <c:pt idx="2">
                  <c:v>5.8</c:v>
                </c:pt>
              </c:numCache>
            </c:numRef>
          </c:cat>
          <c:val>
            <c:numRef>
              <c:f>Hoja1!$J$56:$J$58</c:f>
              <c:numCache>
                <c:formatCode>0.0</c:formatCode>
                <c:ptCount val="3"/>
                <c:pt idx="0">
                  <c:v>25.404</c:v>
                </c:pt>
                <c:pt idx="1">
                  <c:v>10.4025</c:v>
                </c:pt>
                <c:pt idx="2">
                  <c:v>15.61157142857143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Hoja1!$I$62:$I$69</c:f>
              <c:strCache>
                <c:ptCount val="8"/>
                <c:pt idx="0">
                  <c:v>Uvas</c:v>
                </c:pt>
                <c:pt idx="1">
                  <c:v>Aceitunas</c:v>
                </c:pt>
                <c:pt idx="2">
                  <c:v>manzana </c:v>
                </c:pt>
                <c:pt idx="3">
                  <c:v>Pera</c:v>
                </c:pt>
                <c:pt idx="4">
                  <c:v>Melocotón</c:v>
                </c:pt>
                <c:pt idx="5">
                  <c:v>Higod</c:v>
                </c:pt>
                <c:pt idx="6">
                  <c:v>Ciruelo</c:v>
                </c:pt>
                <c:pt idx="7">
                  <c:v>cerezo</c:v>
                </c:pt>
              </c:strCache>
            </c:strRef>
          </c:cat>
          <c:val>
            <c:numRef>
              <c:f>Hoja1!$J$62:$J$69</c:f>
              <c:numCache>
                <c:formatCode>0.0</c:formatCode>
                <c:ptCount val="8"/>
                <c:pt idx="0">
                  <c:v>7.5</c:v>
                </c:pt>
                <c:pt idx="1">
                  <c:v>0.30000000000000004</c:v>
                </c:pt>
                <c:pt idx="2">
                  <c:v>22.5</c:v>
                </c:pt>
                <c:pt idx="3">
                  <c:v>13.5</c:v>
                </c:pt>
                <c:pt idx="4">
                  <c:v>10.588235294117647</c:v>
                </c:pt>
                <c:pt idx="5">
                  <c:v>5</c:v>
                </c:pt>
                <c:pt idx="6">
                  <c:v>4</c:v>
                </c:pt>
                <c:pt idx="7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Hoja1!$I$72:$I$74</c:f>
              <c:strCache>
                <c:ptCount val="3"/>
                <c:pt idx="0">
                  <c:v>Almendras </c:v>
                </c:pt>
                <c:pt idx="1">
                  <c:v>Avellanas </c:v>
                </c:pt>
                <c:pt idx="2">
                  <c:v>Nueces</c:v>
                </c:pt>
              </c:strCache>
            </c:strRef>
          </c:cat>
          <c:val>
            <c:numRef>
              <c:f>Hoja1!$J$72:$J$74</c:f>
              <c:numCache>
                <c:formatCode>0.0</c:formatCode>
                <c:ptCount val="3"/>
                <c:pt idx="0">
                  <c:v>3.96</c:v>
                </c:pt>
                <c:pt idx="1">
                  <c:v>1.7999999999999998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Hoja1!$I$77:$I$78</c:f>
              <c:strCache>
                <c:ptCount val="2"/>
                <c:pt idx="0">
                  <c:v>Melocotón en Almíbar</c:v>
                </c:pt>
                <c:pt idx="1">
                  <c:v>Mermeladas</c:v>
                </c:pt>
              </c:strCache>
            </c:strRef>
          </c:cat>
          <c:val>
            <c:numRef>
              <c:f>Hoja1!$J$77:$J$78</c:f>
              <c:numCache>
                <c:formatCode>0.0</c:formatCode>
                <c:ptCount val="2"/>
                <c:pt idx="0">
                  <c:v>1.095</c:v>
                </c:pt>
                <c:pt idx="1">
                  <c:v>0.99645000000000006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Hoja1!$I$81:$I$82</c:f>
              <c:strCache>
                <c:ptCount val="2"/>
                <c:pt idx="0">
                  <c:v>Trigo</c:v>
                </c:pt>
                <c:pt idx="1">
                  <c:v>Arroz</c:v>
                </c:pt>
              </c:strCache>
            </c:strRef>
          </c:cat>
          <c:val>
            <c:numRef>
              <c:f>Hoja1!$J$81:$J$82</c:f>
              <c:numCache>
                <c:formatCode>0.0</c:formatCode>
                <c:ptCount val="2"/>
                <c:pt idx="0">
                  <c:v>459.9</c:v>
                </c:pt>
                <c:pt idx="1">
                  <c:v>43.8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50944"/>
        <c:axId val="218052480"/>
      </c:barChart>
      <c:catAx>
        <c:axId val="2180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8052480"/>
        <c:crosses val="autoZero"/>
        <c:auto val="1"/>
        <c:lblAlgn val="ctr"/>
        <c:lblOffset val="100"/>
        <c:noMultiLvlLbl val="0"/>
      </c:catAx>
      <c:valAx>
        <c:axId val="2180524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805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Hoja1!$I$85:$I$87</c:f>
              <c:strCache>
                <c:ptCount val="3"/>
                <c:pt idx="0">
                  <c:v> aceite  oliva</c:v>
                </c:pt>
                <c:pt idx="1">
                  <c:v> aceite de girasol</c:v>
                </c:pt>
                <c:pt idx="2">
                  <c:v> aceite de colza</c:v>
                </c:pt>
              </c:strCache>
            </c:strRef>
          </c:cat>
          <c:val>
            <c:numRef>
              <c:f>Hoja1!$J$85:$J$87</c:f>
              <c:numCache>
                <c:formatCode>0.0</c:formatCode>
                <c:ptCount val="3"/>
                <c:pt idx="0">
                  <c:v>95.8125</c:v>
                </c:pt>
                <c:pt idx="1">
                  <c:v>18.25</c:v>
                </c:pt>
                <c:pt idx="2">
                  <c:v>7.3000000000000007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0</xdr:row>
      <xdr:rowOff>200025</xdr:rowOff>
    </xdr:from>
    <xdr:to>
      <xdr:col>16</xdr:col>
      <xdr:colOff>995362</xdr:colOff>
      <xdr:row>12</xdr:row>
      <xdr:rowOff>166687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18</xdr:row>
      <xdr:rowOff>104775</xdr:rowOff>
    </xdr:from>
    <xdr:to>
      <xdr:col>16</xdr:col>
      <xdr:colOff>909637</xdr:colOff>
      <xdr:row>35</xdr:row>
      <xdr:rowOff>166687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46</xdr:row>
      <xdr:rowOff>109538</xdr:rowOff>
    </xdr:from>
    <xdr:to>
      <xdr:col>15</xdr:col>
      <xdr:colOff>104774</xdr:colOff>
      <xdr:row>55</xdr:row>
      <xdr:rowOff>180975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104776</xdr:colOff>
      <xdr:row>50</xdr:row>
      <xdr:rowOff>76201</xdr:rowOff>
    </xdr:from>
    <xdr:to>
      <xdr:col>2</xdr:col>
      <xdr:colOff>1</xdr:colOff>
      <xdr:row>59</xdr:row>
      <xdr:rowOff>152401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590550</xdr:colOff>
      <xdr:row>57</xdr:row>
      <xdr:rowOff>57151</xdr:rowOff>
    </xdr:from>
    <xdr:to>
      <xdr:col>16</xdr:col>
      <xdr:colOff>885825</xdr:colOff>
      <xdr:row>67</xdr:row>
      <xdr:rowOff>76201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76199</xdr:colOff>
      <xdr:row>65</xdr:row>
      <xdr:rowOff>171449</xdr:rowOff>
    </xdr:from>
    <xdr:to>
      <xdr:col>3</xdr:col>
      <xdr:colOff>123825</xdr:colOff>
      <xdr:row>76</xdr:row>
      <xdr:rowOff>85724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171450</xdr:colOff>
      <xdr:row>69</xdr:row>
      <xdr:rowOff>171450</xdr:rowOff>
    </xdr:from>
    <xdr:to>
      <xdr:col>16</xdr:col>
      <xdr:colOff>276224</xdr:colOff>
      <xdr:row>76</xdr:row>
      <xdr:rowOff>257175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371475</xdr:colOff>
      <xdr:row>78</xdr:row>
      <xdr:rowOff>57150</xdr:rowOff>
    </xdr:from>
    <xdr:to>
      <xdr:col>2</xdr:col>
      <xdr:colOff>390525</xdr:colOff>
      <xdr:row>89</xdr:row>
      <xdr:rowOff>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304801</xdr:colOff>
      <xdr:row>79</xdr:row>
      <xdr:rowOff>9525</xdr:rowOff>
    </xdr:from>
    <xdr:to>
      <xdr:col>16</xdr:col>
      <xdr:colOff>552450</xdr:colOff>
      <xdr:row>89</xdr:row>
      <xdr:rowOff>66676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214311</xdr:colOff>
      <xdr:row>93</xdr:row>
      <xdr:rowOff>52386</xdr:rowOff>
    </xdr:from>
    <xdr:to>
      <xdr:col>13</xdr:col>
      <xdr:colOff>133349</xdr:colOff>
      <xdr:row>107</xdr:row>
      <xdr:rowOff>133349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233362</xdr:colOff>
      <xdr:row>109</xdr:row>
      <xdr:rowOff>85724</xdr:rowOff>
    </xdr:from>
    <xdr:to>
      <xdr:col>13</xdr:col>
      <xdr:colOff>123825</xdr:colOff>
      <xdr:row>123</xdr:row>
      <xdr:rowOff>157161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61912</xdr:colOff>
      <xdr:row>113</xdr:row>
      <xdr:rowOff>28574</xdr:rowOff>
    </xdr:from>
    <xdr:to>
      <xdr:col>4</xdr:col>
      <xdr:colOff>333375</xdr:colOff>
      <xdr:row>127</xdr:row>
      <xdr:rowOff>80961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zoomScaleNormal="100" workbookViewId="0">
      <selection activeCell="K60" sqref="K60"/>
    </sheetView>
  </sheetViews>
  <sheetFormatPr baseColWidth="10" defaultRowHeight="15" x14ac:dyDescent="0.25"/>
  <cols>
    <col min="1" max="1" width="15.42578125" customWidth="1"/>
    <col min="2" max="3" width="12.42578125" customWidth="1"/>
    <col min="5" max="5" width="8.7109375" customWidth="1"/>
    <col min="6" max="6" width="11.42578125" customWidth="1"/>
    <col min="7" max="7" width="10.140625" customWidth="1"/>
    <col min="8" max="8" width="0" hidden="1" customWidth="1"/>
    <col min="9" max="9" width="10" customWidth="1"/>
    <col min="14" max="14" width="11.85546875" bestFit="1" customWidth="1"/>
    <col min="17" max="17" width="16" customWidth="1"/>
    <col min="18" max="18" width="11.85546875" bestFit="1" customWidth="1"/>
  </cols>
  <sheetData>
    <row r="1" spans="1:13" ht="22.5" x14ac:dyDescent="0.25">
      <c r="A1" s="23" t="s">
        <v>110</v>
      </c>
      <c r="B1" s="11" t="s">
        <v>135</v>
      </c>
      <c r="E1" s="2"/>
    </row>
    <row r="2" spans="1:13" ht="31.5" x14ac:dyDescent="0.35">
      <c r="A2" s="24" t="s">
        <v>39</v>
      </c>
      <c r="B2" s="12" t="s">
        <v>87</v>
      </c>
      <c r="C2" s="12" t="s">
        <v>4</v>
      </c>
      <c r="D2" s="12"/>
      <c r="E2" s="12" t="s">
        <v>142</v>
      </c>
      <c r="F2" s="11" t="s">
        <v>76</v>
      </c>
      <c r="G2" s="11" t="s">
        <v>77</v>
      </c>
      <c r="J2" s="22" t="s">
        <v>99</v>
      </c>
    </row>
    <row r="3" spans="1:13" ht="15.75" x14ac:dyDescent="0.25">
      <c r="A3" s="12"/>
      <c r="B3" s="12" t="s">
        <v>72</v>
      </c>
      <c r="C3" s="12" t="s">
        <v>73</v>
      </c>
      <c r="D3" s="12"/>
      <c r="E3" t="s">
        <v>1</v>
      </c>
      <c r="F3" t="s">
        <v>2</v>
      </c>
      <c r="G3" t="s">
        <v>78</v>
      </c>
      <c r="I3" t="s">
        <v>89</v>
      </c>
    </row>
    <row r="4" spans="1:13" ht="31.5" x14ac:dyDescent="0.25">
      <c r="C4" s="12" t="s">
        <v>74</v>
      </c>
      <c r="D4" s="12" t="s">
        <v>75</v>
      </c>
      <c r="G4" s="12" t="s">
        <v>36</v>
      </c>
      <c r="I4" t="s">
        <v>5</v>
      </c>
    </row>
    <row r="5" spans="1:13" x14ac:dyDescent="0.25">
      <c r="A5" t="s">
        <v>46</v>
      </c>
      <c r="B5" s="14">
        <v>16294</v>
      </c>
      <c r="C5" s="14">
        <v>25482</v>
      </c>
      <c r="D5" s="14">
        <v>30022</v>
      </c>
      <c r="E5" s="5">
        <f>D5/10000</f>
        <v>3.0022000000000002</v>
      </c>
      <c r="F5" s="6">
        <v>5.9495000000000005</v>
      </c>
      <c r="G5" s="6">
        <f t="shared" ref="G5:G42" si="0">F5/E5</f>
        <v>1.9817134101658784</v>
      </c>
      <c r="I5" s="13">
        <f t="shared" ref="I5:I43" si="1">3*G5</f>
        <v>5.9451402304976355</v>
      </c>
    </row>
    <row r="6" spans="1:13" x14ac:dyDescent="0.25">
      <c r="A6" t="s">
        <v>47</v>
      </c>
      <c r="B6" s="15" t="s">
        <v>8</v>
      </c>
      <c r="C6" s="14">
        <v>19756</v>
      </c>
      <c r="D6" s="14">
        <v>28000</v>
      </c>
      <c r="E6" s="5">
        <f>D6/10000</f>
        <v>2.8</v>
      </c>
      <c r="F6">
        <v>0.03</v>
      </c>
      <c r="G6" s="6">
        <f t="shared" si="0"/>
        <v>1.0714285714285714E-2</v>
      </c>
      <c r="I6" s="13">
        <f t="shared" si="1"/>
        <v>3.214285714285714E-2</v>
      </c>
    </row>
    <row r="7" spans="1:13" ht="15.75" customHeight="1" x14ac:dyDescent="0.25">
      <c r="A7" t="s">
        <v>0</v>
      </c>
      <c r="B7" s="14">
        <v>2508</v>
      </c>
      <c r="C7" s="14">
        <v>9492</v>
      </c>
      <c r="D7" s="15" t="s">
        <v>8</v>
      </c>
      <c r="E7" s="5">
        <f>(1.3*C7)/10000</f>
        <v>1.2339599999999999</v>
      </c>
      <c r="F7" s="6">
        <v>1.1299999999999999</v>
      </c>
      <c r="G7" s="6">
        <f t="shared" si="0"/>
        <v>0.91575091575091572</v>
      </c>
      <c r="I7" s="13">
        <f t="shared" si="1"/>
        <v>2.7472527472527473</v>
      </c>
    </row>
    <row r="8" spans="1:13" x14ac:dyDescent="0.25">
      <c r="A8" t="s">
        <v>7</v>
      </c>
      <c r="B8" s="14">
        <v>5311</v>
      </c>
      <c r="C8" s="14">
        <v>14080</v>
      </c>
      <c r="D8" s="14">
        <v>20000</v>
      </c>
      <c r="E8" s="5">
        <f>D8/10000</f>
        <v>2</v>
      </c>
      <c r="F8" s="13">
        <f>E8*0.365</f>
        <v>0.73</v>
      </c>
      <c r="G8" s="6">
        <f t="shared" si="0"/>
        <v>0.36499999999999999</v>
      </c>
      <c r="I8" s="13">
        <f t="shared" si="1"/>
        <v>1.095</v>
      </c>
    </row>
    <row r="9" spans="1:13" x14ac:dyDescent="0.25">
      <c r="A9" t="s">
        <v>3</v>
      </c>
      <c r="B9" s="15" t="s">
        <v>8</v>
      </c>
      <c r="C9" s="14">
        <v>54043</v>
      </c>
      <c r="D9" s="15" t="s">
        <v>8</v>
      </c>
      <c r="E9" s="5">
        <f>(1.3*C9)/10000</f>
        <v>7.0255900000000011</v>
      </c>
      <c r="F9" s="6">
        <f>0.1</f>
        <v>0.1</v>
      </c>
      <c r="G9" s="6">
        <f t="shared" si="0"/>
        <v>1.4233680018332978E-2</v>
      </c>
      <c r="I9" s="13">
        <f t="shared" si="1"/>
        <v>4.2701040054998932E-2</v>
      </c>
    </row>
    <row r="10" spans="1:13" x14ac:dyDescent="0.25">
      <c r="A10" t="s">
        <v>6</v>
      </c>
      <c r="B10" s="14">
        <v>8000</v>
      </c>
      <c r="C10" s="14">
        <v>33770</v>
      </c>
      <c r="D10" s="14">
        <v>75389</v>
      </c>
      <c r="E10" s="5">
        <f t="shared" ref="E10:E16" si="2">D10/10000</f>
        <v>7.5388999999999999</v>
      </c>
      <c r="F10" s="6">
        <f>0.4</f>
        <v>0.4</v>
      </c>
      <c r="G10" s="6">
        <f t="shared" si="0"/>
        <v>5.3058138455212303E-2</v>
      </c>
      <c r="I10" s="13">
        <f t="shared" si="1"/>
        <v>0.15917441536563692</v>
      </c>
    </row>
    <row r="11" spans="1:13" ht="31.5" customHeight="1" x14ac:dyDescent="0.25">
      <c r="A11" t="s">
        <v>48</v>
      </c>
      <c r="B11" s="14">
        <v>22124</v>
      </c>
      <c r="C11" s="14">
        <v>27679</v>
      </c>
      <c r="D11" s="14">
        <v>27679</v>
      </c>
      <c r="E11" s="5">
        <f t="shared" si="2"/>
        <v>2.7679</v>
      </c>
      <c r="F11" s="6">
        <v>0.1</v>
      </c>
      <c r="G11" s="6">
        <f t="shared" si="0"/>
        <v>3.6128472849452656E-2</v>
      </c>
      <c r="I11" s="13">
        <f t="shared" si="1"/>
        <v>0.10838541854835797</v>
      </c>
    </row>
    <row r="12" spans="1:13" x14ac:dyDescent="0.25">
      <c r="A12" t="s">
        <v>49</v>
      </c>
      <c r="B12" s="14">
        <v>5000</v>
      </c>
      <c r="C12" s="14">
        <v>48549</v>
      </c>
      <c r="D12" s="14">
        <v>58762</v>
      </c>
      <c r="E12" s="5">
        <f t="shared" si="2"/>
        <v>5.8761999999999999</v>
      </c>
      <c r="F12" s="6">
        <f>0.6</f>
        <v>0.6</v>
      </c>
      <c r="G12" s="6">
        <f t="shared" si="0"/>
        <v>0.10210680371668765</v>
      </c>
      <c r="I12" s="13">
        <f t="shared" si="1"/>
        <v>0.30632041115006292</v>
      </c>
    </row>
    <row r="13" spans="1:13" x14ac:dyDescent="0.25">
      <c r="A13" t="s">
        <v>11</v>
      </c>
      <c r="B13" s="14">
        <v>15000</v>
      </c>
      <c r="C13" s="14">
        <v>17392</v>
      </c>
      <c r="D13" s="14">
        <v>15000</v>
      </c>
      <c r="E13" s="5">
        <f t="shared" si="2"/>
        <v>1.5</v>
      </c>
      <c r="F13" s="6">
        <f>0.2</f>
        <v>0.2</v>
      </c>
      <c r="G13" s="6">
        <f t="shared" si="0"/>
        <v>0.13333333333333333</v>
      </c>
      <c r="I13" s="13">
        <f t="shared" si="1"/>
        <v>0.4</v>
      </c>
      <c r="L13" t="s">
        <v>90</v>
      </c>
    </row>
    <row r="14" spans="1:13" x14ac:dyDescent="0.25">
      <c r="A14" t="s">
        <v>50</v>
      </c>
      <c r="B14" s="14">
        <v>12070</v>
      </c>
      <c r="C14" s="14">
        <v>37897</v>
      </c>
      <c r="D14" s="14">
        <v>56551</v>
      </c>
      <c r="E14" s="5">
        <f t="shared" si="2"/>
        <v>5.6551</v>
      </c>
      <c r="F14" s="6">
        <f>E14*0.365</f>
        <v>2.0641115000000001</v>
      </c>
      <c r="G14" s="6">
        <f t="shared" si="0"/>
        <v>0.36499999999999999</v>
      </c>
      <c r="I14" s="13">
        <f t="shared" si="1"/>
        <v>1.095</v>
      </c>
      <c r="M14" t="s">
        <v>136</v>
      </c>
    </row>
    <row r="15" spans="1:13" x14ac:dyDescent="0.25">
      <c r="A15" t="s">
        <v>51</v>
      </c>
      <c r="B15" s="14">
        <v>16925</v>
      </c>
      <c r="C15" s="14">
        <v>31497</v>
      </c>
      <c r="D15" s="14">
        <v>47152</v>
      </c>
      <c r="E15" s="5">
        <f t="shared" si="2"/>
        <v>4.7152000000000003</v>
      </c>
      <c r="F15" s="6">
        <f>0.1</f>
        <v>0.1</v>
      </c>
      <c r="G15" s="6">
        <f t="shared" si="0"/>
        <v>2.1208008143875128E-2</v>
      </c>
      <c r="I15" s="13">
        <f t="shared" si="1"/>
        <v>6.3624024431625376E-2</v>
      </c>
    </row>
    <row r="16" spans="1:13" x14ac:dyDescent="0.25">
      <c r="A16" t="s">
        <v>52</v>
      </c>
      <c r="B16" s="15" t="s">
        <v>8</v>
      </c>
      <c r="C16" s="14">
        <v>8088</v>
      </c>
      <c r="D16" s="14">
        <v>6609</v>
      </c>
      <c r="E16" s="5">
        <f t="shared" si="2"/>
        <v>0.66090000000000004</v>
      </c>
      <c r="F16" s="6">
        <f>0.1</f>
        <v>0.1</v>
      </c>
      <c r="G16" s="6">
        <f t="shared" si="0"/>
        <v>0.15130882130428203</v>
      </c>
      <c r="I16" s="13">
        <f t="shared" si="1"/>
        <v>0.45392646391284608</v>
      </c>
    </row>
    <row r="17" spans="1:14" x14ac:dyDescent="0.25">
      <c r="A17" t="s">
        <v>9</v>
      </c>
      <c r="B17" s="14">
        <v>10233</v>
      </c>
      <c r="C17" s="14">
        <v>34763</v>
      </c>
      <c r="D17" s="15" t="s">
        <v>8</v>
      </c>
      <c r="E17" s="5">
        <f>(1.3*C17)/10000</f>
        <v>4.51919</v>
      </c>
      <c r="F17" s="6">
        <f>0.58</f>
        <v>0.57999999999999996</v>
      </c>
      <c r="G17" s="6">
        <f t="shared" si="0"/>
        <v>0.1283415833368369</v>
      </c>
      <c r="I17" s="13">
        <f t="shared" si="1"/>
        <v>0.38502475001051073</v>
      </c>
      <c r="N17" t="s">
        <v>91</v>
      </c>
    </row>
    <row r="18" spans="1:14" x14ac:dyDescent="0.25">
      <c r="A18" t="s">
        <v>53</v>
      </c>
      <c r="B18" s="14">
        <v>13192</v>
      </c>
      <c r="C18" s="14">
        <v>56816</v>
      </c>
      <c r="D18" s="14">
        <v>32857</v>
      </c>
      <c r="E18" s="5">
        <f>D18/10000</f>
        <v>3.2856999999999998</v>
      </c>
      <c r="F18" s="6">
        <f>0.39</f>
        <v>0.39</v>
      </c>
      <c r="G18" s="6">
        <f t="shared" si="0"/>
        <v>0.11869616824420977</v>
      </c>
      <c r="I18" s="13">
        <f t="shared" si="1"/>
        <v>0.35608850473262932</v>
      </c>
    </row>
    <row r="19" spans="1:14" x14ac:dyDescent="0.25">
      <c r="A19" t="s">
        <v>54</v>
      </c>
      <c r="B19" s="14">
        <v>10596</v>
      </c>
      <c r="C19" s="14">
        <v>25258</v>
      </c>
      <c r="D19" s="14">
        <v>12500</v>
      </c>
      <c r="E19" s="5">
        <f>D19/10000</f>
        <v>1.25</v>
      </c>
      <c r="F19" s="6">
        <v>0.1</v>
      </c>
      <c r="G19" s="6">
        <f t="shared" si="0"/>
        <v>0.08</v>
      </c>
      <c r="I19" s="13">
        <f t="shared" si="1"/>
        <v>0.24</v>
      </c>
    </row>
    <row r="20" spans="1:14" x14ac:dyDescent="0.25">
      <c r="A20" t="s">
        <v>55</v>
      </c>
      <c r="B20" s="14">
        <v>35126</v>
      </c>
      <c r="C20" s="14">
        <v>33780</v>
      </c>
      <c r="D20" s="14">
        <v>15818</v>
      </c>
      <c r="E20" s="5">
        <f>D20/10000</f>
        <v>1.5818000000000001</v>
      </c>
      <c r="F20" s="6">
        <f>1.56</f>
        <v>1.56</v>
      </c>
      <c r="G20" s="6">
        <f t="shared" si="0"/>
        <v>0.98621823239347572</v>
      </c>
      <c r="I20" s="13">
        <f t="shared" si="1"/>
        <v>2.9586546971804273</v>
      </c>
    </row>
    <row r="21" spans="1:14" x14ac:dyDescent="0.25">
      <c r="A21" t="s">
        <v>10</v>
      </c>
      <c r="B21" s="14">
        <v>17906</v>
      </c>
      <c r="C21" s="14">
        <v>23103</v>
      </c>
      <c r="D21" s="14">
        <v>35000</v>
      </c>
      <c r="E21" s="5">
        <f>D21/10000</f>
        <v>3.5</v>
      </c>
      <c r="F21" s="6">
        <f>E21*0.365</f>
        <v>1.2774999999999999</v>
      </c>
      <c r="G21" s="6">
        <f t="shared" si="0"/>
        <v>0.36499999999999994</v>
      </c>
      <c r="I21" s="13">
        <f t="shared" si="1"/>
        <v>1.0949999999999998</v>
      </c>
    </row>
    <row r="22" spans="1:14" ht="21" x14ac:dyDescent="0.35">
      <c r="A22" t="s">
        <v>56</v>
      </c>
      <c r="B22" s="14">
        <v>4000</v>
      </c>
      <c r="C22" s="14">
        <v>24209</v>
      </c>
      <c r="D22" s="15" t="s">
        <v>8</v>
      </c>
      <c r="E22" s="5">
        <f>(1.3*C22)/10000</f>
        <v>3.14717</v>
      </c>
      <c r="F22" s="6">
        <v>0.1</v>
      </c>
      <c r="G22" s="6">
        <f t="shared" si="0"/>
        <v>3.1774578430780673E-2</v>
      </c>
      <c r="I22" s="13">
        <f t="shared" si="1"/>
        <v>9.5323735292342018E-2</v>
      </c>
      <c r="J22" s="22" t="s">
        <v>100</v>
      </c>
    </row>
    <row r="23" spans="1:14" x14ac:dyDescent="0.25">
      <c r="A23" t="s">
        <v>57</v>
      </c>
      <c r="B23" s="14">
        <v>16667</v>
      </c>
      <c r="C23" s="14">
        <v>26773</v>
      </c>
      <c r="D23" s="14">
        <v>36059</v>
      </c>
      <c r="E23" s="5">
        <f>D23/10000</f>
        <v>3.6059000000000001</v>
      </c>
      <c r="F23" s="6">
        <v>0.2</v>
      </c>
      <c r="G23" s="6">
        <f t="shared" si="0"/>
        <v>5.5464655148506618E-2</v>
      </c>
      <c r="I23" s="13">
        <f t="shared" si="1"/>
        <v>0.16639396544551985</v>
      </c>
    </row>
    <row r="24" spans="1:14" x14ac:dyDescent="0.25">
      <c r="A24" t="s">
        <v>58</v>
      </c>
      <c r="B24" s="14">
        <v>3455</v>
      </c>
      <c r="C24" s="14">
        <v>5266</v>
      </c>
      <c r="D24" s="14">
        <v>6557</v>
      </c>
      <c r="E24" s="5">
        <f>D24/10000</f>
        <v>0.65569999999999995</v>
      </c>
      <c r="F24" s="6">
        <f>0.9</f>
        <v>0.9</v>
      </c>
      <c r="G24" s="6">
        <f t="shared" si="0"/>
        <v>1.3725789232880892</v>
      </c>
      <c r="I24" s="13">
        <f t="shared" si="1"/>
        <v>4.1177367698642673</v>
      </c>
    </row>
    <row r="25" spans="1:14" x14ac:dyDescent="0.25">
      <c r="A25" t="s">
        <v>59</v>
      </c>
      <c r="B25" s="14">
        <v>11207</v>
      </c>
      <c r="C25" s="14">
        <v>17410</v>
      </c>
      <c r="D25" s="14">
        <v>7039</v>
      </c>
      <c r="E25" s="5">
        <f>D25/10000</f>
        <v>0.70389999999999997</v>
      </c>
      <c r="F25" s="6">
        <f>0.8</f>
        <v>0.8</v>
      </c>
      <c r="G25" s="6">
        <f t="shared" si="0"/>
        <v>1.1365250745844582</v>
      </c>
      <c r="I25" s="13">
        <f t="shared" si="1"/>
        <v>3.4095752237533743</v>
      </c>
    </row>
    <row r="26" spans="1:14" x14ac:dyDescent="0.25">
      <c r="A26" t="s">
        <v>60</v>
      </c>
      <c r="B26" s="14">
        <v>11781</v>
      </c>
      <c r="C26" s="14">
        <v>11930</v>
      </c>
      <c r="D26" s="15" t="s">
        <v>8</v>
      </c>
      <c r="E26" s="5">
        <f>(1.3*C26)/10000</f>
        <v>1.5508999999999999</v>
      </c>
      <c r="F26">
        <v>0.1</v>
      </c>
      <c r="G26" s="6">
        <f t="shared" si="0"/>
        <v>6.4478689793023417E-2</v>
      </c>
      <c r="I26" s="13">
        <f t="shared" si="1"/>
        <v>0.19343606937907026</v>
      </c>
    </row>
    <row r="27" spans="1:14" x14ac:dyDescent="0.25">
      <c r="A27" t="s">
        <v>61</v>
      </c>
      <c r="B27" s="14">
        <v>4718</v>
      </c>
      <c r="C27" s="14">
        <v>19772</v>
      </c>
      <c r="D27" s="14">
        <v>36283</v>
      </c>
      <c r="E27" s="5">
        <f>D27/10000</f>
        <v>3.6282999999999999</v>
      </c>
      <c r="F27" s="6">
        <v>0.1</v>
      </c>
      <c r="G27" s="6">
        <f t="shared" si="0"/>
        <v>2.7561116776451785E-2</v>
      </c>
      <c r="I27" s="13">
        <f t="shared" si="1"/>
        <v>8.2683350329355351E-2</v>
      </c>
    </row>
    <row r="28" spans="1:14" x14ac:dyDescent="0.25">
      <c r="A28" t="s">
        <v>62</v>
      </c>
      <c r="B28" s="14">
        <v>3899</v>
      </c>
      <c r="C28" s="14">
        <v>9795</v>
      </c>
      <c r="D28" s="14">
        <v>9000</v>
      </c>
      <c r="E28" s="5">
        <f>D28/10000</f>
        <v>0.9</v>
      </c>
      <c r="F28" s="6">
        <v>2.5</v>
      </c>
      <c r="G28" s="6">
        <f t="shared" si="0"/>
        <v>2.7777777777777777</v>
      </c>
      <c r="I28" s="13">
        <f t="shared" si="1"/>
        <v>8.3333333333333321</v>
      </c>
    </row>
    <row r="29" spans="1:14" x14ac:dyDescent="0.25">
      <c r="A29" t="s">
        <v>63</v>
      </c>
      <c r="B29" s="14">
        <v>8046</v>
      </c>
      <c r="C29" s="14">
        <v>18657</v>
      </c>
      <c r="D29" s="14">
        <v>21098</v>
      </c>
      <c r="E29" s="5">
        <f>D29/10000</f>
        <v>2.1097999999999999</v>
      </c>
      <c r="F29" s="6">
        <f>0.4</f>
        <v>0.4</v>
      </c>
      <c r="G29" s="6">
        <f t="shared" si="0"/>
        <v>0.18959143046734289</v>
      </c>
      <c r="I29" s="13">
        <f t="shared" si="1"/>
        <v>0.56877429140202862</v>
      </c>
    </row>
    <row r="30" spans="1:14" x14ac:dyDescent="0.25">
      <c r="A30" t="s">
        <v>64</v>
      </c>
      <c r="B30" s="14">
        <v>13118</v>
      </c>
      <c r="C30" s="14">
        <v>26095</v>
      </c>
      <c r="D30" s="14">
        <v>27403</v>
      </c>
      <c r="E30" s="5">
        <f>D30/10000</f>
        <v>2.7403</v>
      </c>
      <c r="F30" s="6">
        <f>8.2</f>
        <v>8.1999999999999993</v>
      </c>
      <c r="G30" s="6">
        <f t="shared" si="0"/>
        <v>2.992373097836003</v>
      </c>
      <c r="I30" s="13">
        <f t="shared" si="1"/>
        <v>8.9771192935080091</v>
      </c>
    </row>
    <row r="31" spans="1:14" x14ac:dyDescent="0.25">
      <c r="A31" t="s">
        <v>16</v>
      </c>
      <c r="B31" s="15" t="s">
        <v>8</v>
      </c>
      <c r="C31" s="14">
        <v>18992</v>
      </c>
      <c r="D31" s="15" t="s">
        <v>8</v>
      </c>
      <c r="E31" s="5">
        <f>(1.3*C31)/10000</f>
        <v>2.46896</v>
      </c>
      <c r="F31" s="6">
        <f>11.7</f>
        <v>11.7</v>
      </c>
      <c r="G31" s="6">
        <f t="shared" si="0"/>
        <v>4.7388374052232516</v>
      </c>
      <c r="I31" s="13">
        <f t="shared" si="1"/>
        <v>14.216512215669756</v>
      </c>
    </row>
    <row r="32" spans="1:14" x14ac:dyDescent="0.25">
      <c r="A32" t="s">
        <v>65</v>
      </c>
      <c r="B32" s="14">
        <v>12613</v>
      </c>
      <c r="C32" s="14">
        <v>24396</v>
      </c>
      <c r="D32" s="15" t="s">
        <v>8</v>
      </c>
      <c r="E32" s="5">
        <f>(1.3*C32)/10000</f>
        <v>3.1714799999999999</v>
      </c>
      <c r="F32" s="6">
        <v>0.1</v>
      </c>
      <c r="G32" s="6">
        <f t="shared" si="0"/>
        <v>3.1531020217690164E-2</v>
      </c>
      <c r="I32" s="13">
        <f t="shared" si="1"/>
        <v>9.4593060653070493E-2</v>
      </c>
    </row>
    <row r="33" spans="1:12" x14ac:dyDescent="0.25">
      <c r="A33" t="s">
        <v>66</v>
      </c>
      <c r="B33" s="14">
        <v>10917</v>
      </c>
      <c r="C33" s="14">
        <v>28470</v>
      </c>
      <c r="D33" s="14">
        <v>91182</v>
      </c>
      <c r="E33" s="5">
        <f>D33/10000</f>
        <v>9.1181999999999999</v>
      </c>
      <c r="F33" s="6"/>
      <c r="G33" s="6">
        <f t="shared" si="0"/>
        <v>0</v>
      </c>
      <c r="I33" s="13">
        <f t="shared" si="1"/>
        <v>0</v>
      </c>
    </row>
    <row r="34" spans="1:12" x14ac:dyDescent="0.25">
      <c r="A34" t="s">
        <v>67</v>
      </c>
      <c r="B34" s="14">
        <v>4500</v>
      </c>
      <c r="C34" s="14">
        <v>17406</v>
      </c>
      <c r="D34" s="15" t="s">
        <v>8</v>
      </c>
      <c r="E34" s="5">
        <f>(1.3*C34)/10000</f>
        <v>2.2627799999999998</v>
      </c>
      <c r="F34" s="6">
        <v>0.1</v>
      </c>
      <c r="G34" s="6">
        <f t="shared" si="0"/>
        <v>4.4193425785980081E-2</v>
      </c>
      <c r="I34" s="13">
        <f t="shared" si="1"/>
        <v>0.13258027735794026</v>
      </c>
    </row>
    <row r="35" spans="1:12" x14ac:dyDescent="0.25">
      <c r="A35" t="s">
        <v>12</v>
      </c>
      <c r="B35" s="14">
        <v>8380</v>
      </c>
      <c r="C35" s="14">
        <v>34613</v>
      </c>
      <c r="D35" s="14">
        <v>74591</v>
      </c>
      <c r="E35" s="5">
        <f>D35/10000</f>
        <v>7.4591000000000003</v>
      </c>
      <c r="F35" s="6">
        <f>1.94</f>
        <v>1.94</v>
      </c>
      <c r="G35" s="6">
        <f t="shared" si="0"/>
        <v>0.26008499684948583</v>
      </c>
      <c r="I35" s="13">
        <f t="shared" si="1"/>
        <v>0.78025499054845748</v>
      </c>
    </row>
    <row r="36" spans="1:12" x14ac:dyDescent="0.25">
      <c r="A36" t="s">
        <v>68</v>
      </c>
      <c r="B36" s="15" t="s">
        <v>8</v>
      </c>
      <c r="C36" s="14">
        <v>17026</v>
      </c>
      <c r="D36" s="14">
        <v>28700</v>
      </c>
      <c r="E36" s="5">
        <f>D36/10000</f>
        <v>2.87</v>
      </c>
      <c r="F36" s="6">
        <f>2.5</f>
        <v>2.5</v>
      </c>
      <c r="G36" s="6">
        <f t="shared" si="0"/>
        <v>0.87108013937282225</v>
      </c>
      <c r="I36" s="13">
        <f t="shared" si="1"/>
        <v>2.6132404181184667</v>
      </c>
    </row>
    <row r="37" spans="1:12" x14ac:dyDescent="0.25">
      <c r="A37" t="s">
        <v>15</v>
      </c>
      <c r="B37" s="14">
        <v>41633</v>
      </c>
      <c r="C37" s="14">
        <v>51693</v>
      </c>
      <c r="D37" s="15" t="s">
        <v>8</v>
      </c>
      <c r="E37" s="5">
        <f>(1.3*C37)/10000</f>
        <v>6.7200900000000008</v>
      </c>
      <c r="F37" s="6">
        <f>0.1</f>
        <v>0.1</v>
      </c>
      <c r="G37" s="6">
        <f t="shared" si="0"/>
        <v>1.4880753085152132E-2</v>
      </c>
      <c r="I37" s="13">
        <f t="shared" si="1"/>
        <v>4.4642259255456396E-2</v>
      </c>
    </row>
    <row r="38" spans="1:12" x14ac:dyDescent="0.25">
      <c r="A38" t="s">
        <v>17</v>
      </c>
      <c r="B38" s="15" t="s">
        <v>8</v>
      </c>
      <c r="C38" s="14">
        <v>15725</v>
      </c>
      <c r="D38" s="14">
        <v>10132</v>
      </c>
      <c r="E38" s="5">
        <f>D38/10000</f>
        <v>1.0132000000000001</v>
      </c>
      <c r="F38" s="6">
        <f>0.1</f>
        <v>0.1</v>
      </c>
      <c r="G38" s="6">
        <f t="shared" si="0"/>
        <v>9.8697196999605205E-2</v>
      </c>
      <c r="I38" s="13">
        <f t="shared" si="1"/>
        <v>0.2960915909988156</v>
      </c>
      <c r="L38" t="s">
        <v>92</v>
      </c>
    </row>
    <row r="39" spans="1:12" x14ac:dyDescent="0.25">
      <c r="A39" t="s">
        <v>69</v>
      </c>
      <c r="B39" s="16"/>
      <c r="C39" s="16"/>
      <c r="D39" s="16"/>
      <c r="E39">
        <v>1</v>
      </c>
      <c r="F39">
        <v>0.5</v>
      </c>
      <c r="G39" s="6">
        <f t="shared" si="0"/>
        <v>0.5</v>
      </c>
      <c r="I39" s="13">
        <f t="shared" si="1"/>
        <v>1.5</v>
      </c>
    </row>
    <row r="40" spans="1:12" x14ac:dyDescent="0.25">
      <c r="A40" t="s">
        <v>70</v>
      </c>
      <c r="B40" s="16"/>
      <c r="C40" s="16"/>
      <c r="D40" s="16"/>
      <c r="E40">
        <v>1</v>
      </c>
      <c r="F40" s="6">
        <f>0.1</f>
        <v>0.1</v>
      </c>
      <c r="G40" s="6">
        <f t="shared" si="0"/>
        <v>0.1</v>
      </c>
      <c r="I40" s="13">
        <f t="shared" si="1"/>
        <v>0.30000000000000004</v>
      </c>
    </row>
    <row r="41" spans="1:12" x14ac:dyDescent="0.25">
      <c r="A41" t="s">
        <v>13</v>
      </c>
      <c r="B41" s="14">
        <v>25176</v>
      </c>
      <c r="C41" s="14">
        <v>75242</v>
      </c>
      <c r="D41" s="14">
        <v>102289</v>
      </c>
      <c r="E41" s="5">
        <f>D41/10000</f>
        <v>10.228899999999999</v>
      </c>
      <c r="F41" s="6">
        <f>17.4</f>
        <v>17.399999999999999</v>
      </c>
      <c r="G41" s="6">
        <f t="shared" si="0"/>
        <v>1.701062675360987</v>
      </c>
      <c r="I41" s="13">
        <f t="shared" si="1"/>
        <v>5.103188026082961</v>
      </c>
    </row>
    <row r="42" spans="1:12" x14ac:dyDescent="0.25">
      <c r="A42" t="s">
        <v>14</v>
      </c>
      <c r="B42" s="14">
        <v>17971</v>
      </c>
      <c r="C42" s="14">
        <v>60832</v>
      </c>
      <c r="D42" s="14">
        <v>75000</v>
      </c>
      <c r="E42" s="5">
        <f>D42/10000</f>
        <v>7.5</v>
      </c>
      <c r="F42" s="6">
        <f>3.7</f>
        <v>3.7</v>
      </c>
      <c r="G42" s="6">
        <f t="shared" si="0"/>
        <v>0.49333333333333335</v>
      </c>
      <c r="I42" s="13">
        <f t="shared" si="1"/>
        <v>1.48</v>
      </c>
    </row>
    <row r="43" spans="1:12" x14ac:dyDescent="0.25">
      <c r="F43" s="18">
        <f>SUM(F6:F42)</f>
        <v>61.001611500000003</v>
      </c>
      <c r="G43" s="18">
        <f>SUM(G5:G42)</f>
        <v>23.329638143757521</v>
      </c>
      <c r="I43" s="13">
        <f t="shared" si="1"/>
        <v>69.988914431272562</v>
      </c>
    </row>
    <row r="44" spans="1:12" x14ac:dyDescent="0.25">
      <c r="J44" s="18"/>
    </row>
    <row r="45" spans="1:12" x14ac:dyDescent="0.25">
      <c r="G45" s="18"/>
    </row>
    <row r="47" spans="1:12" ht="21" x14ac:dyDescent="0.35">
      <c r="F47" s="22" t="s">
        <v>111</v>
      </c>
    </row>
    <row r="48" spans="1:12" ht="20.25" customHeight="1" x14ac:dyDescent="0.35">
      <c r="E48" t="s">
        <v>141</v>
      </c>
      <c r="F48" t="s">
        <v>2</v>
      </c>
      <c r="G48" t="s">
        <v>97</v>
      </c>
      <c r="I48" s="11" t="s">
        <v>108</v>
      </c>
      <c r="K48" s="22" t="s">
        <v>101</v>
      </c>
    </row>
    <row r="49" spans="1:19" ht="15.75" x14ac:dyDescent="0.25">
      <c r="B49" s="4">
        <v>8803</v>
      </c>
      <c r="C49" s="4">
        <v>31666</v>
      </c>
      <c r="D49" s="4">
        <v>39403</v>
      </c>
      <c r="E49" s="5">
        <f>D49/10000</f>
        <v>3.9403000000000001</v>
      </c>
      <c r="F49" s="9">
        <v>9</v>
      </c>
      <c r="G49" s="6">
        <f>F49/E49</f>
        <v>2.2840900439052865</v>
      </c>
      <c r="I49" s="3" t="s">
        <v>21</v>
      </c>
      <c r="J49" s="13">
        <f>3*G49</f>
        <v>6.8522701317158594</v>
      </c>
    </row>
    <row r="50" spans="1:19" ht="15.75" x14ac:dyDescent="0.25">
      <c r="B50" s="4">
        <v>22181</v>
      </c>
      <c r="C50" s="4">
        <v>56083</v>
      </c>
      <c r="D50" s="4">
        <v>61355</v>
      </c>
      <c r="E50" s="6">
        <f>D50/10000</f>
        <v>6.1355000000000004</v>
      </c>
      <c r="F50" s="9">
        <v>7</v>
      </c>
      <c r="G50" s="6">
        <f>F50/E50</f>
        <v>1.1409013120365088</v>
      </c>
      <c r="I50" s="3" t="s">
        <v>22</v>
      </c>
      <c r="J50" s="13">
        <f>3*G50</f>
        <v>3.4227039361095262</v>
      </c>
    </row>
    <row r="51" spans="1:19" x14ac:dyDescent="0.25">
      <c r="D51" s="8">
        <v>40000</v>
      </c>
      <c r="E51" s="6">
        <v>4</v>
      </c>
      <c r="F51" s="6">
        <v>2</v>
      </c>
      <c r="G51" s="6">
        <f>F51/E51</f>
        <v>0.5</v>
      </c>
      <c r="I51" t="s">
        <v>40</v>
      </c>
      <c r="J51" s="13">
        <f>3*G51</f>
        <v>1.5</v>
      </c>
    </row>
    <row r="52" spans="1:19" x14ac:dyDescent="0.25">
      <c r="F52" s="10">
        <f>SUM(F49:F51)</f>
        <v>18</v>
      </c>
      <c r="G52" s="10">
        <f>SUM(G49:G51)</f>
        <v>3.9249913559417955</v>
      </c>
      <c r="J52" s="13">
        <f>3*G52</f>
        <v>11.774974067825386</v>
      </c>
      <c r="S52" t="str">
        <f>PROPER(R52)</f>
        <v/>
      </c>
    </row>
    <row r="53" spans="1:19" ht="21" x14ac:dyDescent="0.35">
      <c r="F53" s="22" t="s">
        <v>112</v>
      </c>
      <c r="J53" s="13"/>
      <c r="S53" t="str">
        <f>PROPER(R53)</f>
        <v/>
      </c>
    </row>
    <row r="54" spans="1:19" x14ac:dyDescent="0.25">
      <c r="D54">
        <v>25000</v>
      </c>
      <c r="E54">
        <v>2.5</v>
      </c>
      <c r="F54" s="11">
        <v>90.5</v>
      </c>
      <c r="G54" s="11">
        <f>F54/E54</f>
        <v>36.200000000000003</v>
      </c>
      <c r="I54" s="11" t="s">
        <v>19</v>
      </c>
      <c r="J54" s="13">
        <f>3*G54</f>
        <v>108.60000000000001</v>
      </c>
    </row>
    <row r="55" spans="1:19" ht="21" x14ac:dyDescent="0.35">
      <c r="F55" s="22" t="s">
        <v>113</v>
      </c>
      <c r="I55" s="11" t="s">
        <v>35</v>
      </c>
      <c r="J55" s="13"/>
    </row>
    <row r="56" spans="1:19" x14ac:dyDescent="0.25">
      <c r="D56" t="s">
        <v>137</v>
      </c>
      <c r="E56">
        <v>0.25</v>
      </c>
      <c r="F56" s="6">
        <v>2.117</v>
      </c>
      <c r="G56" s="6">
        <f>F56/E56</f>
        <v>8.468</v>
      </c>
      <c r="I56" s="28">
        <v>2.85</v>
      </c>
      <c r="J56" s="13">
        <f>3*G56</f>
        <v>25.404</v>
      </c>
    </row>
    <row r="57" spans="1:19" x14ac:dyDescent="0.25">
      <c r="D57" t="s">
        <v>138</v>
      </c>
      <c r="E57">
        <v>0.3</v>
      </c>
      <c r="F57" s="6">
        <v>1.0402499999999999</v>
      </c>
      <c r="G57" s="6">
        <f t="shared" ref="G57:G58" si="3">F57/E57</f>
        <v>3.4674999999999998</v>
      </c>
      <c r="I57" s="28">
        <v>4.95</v>
      </c>
      <c r="J57" s="13">
        <f>3*G57</f>
        <v>10.4025</v>
      </c>
      <c r="M57" t="s">
        <v>94</v>
      </c>
    </row>
    <row r="58" spans="1:19" x14ac:dyDescent="0.25">
      <c r="D58" t="s">
        <v>139</v>
      </c>
      <c r="E58">
        <v>0.35</v>
      </c>
      <c r="F58" s="6">
        <v>1.82135</v>
      </c>
      <c r="G58" s="6">
        <f t="shared" si="3"/>
        <v>5.2038571428571432</v>
      </c>
      <c r="I58" s="28">
        <v>5.8</v>
      </c>
      <c r="J58" s="13">
        <f>3*G58</f>
        <v>15.61157142857143</v>
      </c>
    </row>
    <row r="59" spans="1:19" x14ac:dyDescent="0.25">
      <c r="D59" t="s">
        <v>140</v>
      </c>
      <c r="E59">
        <v>0.35</v>
      </c>
      <c r="F59" s="10">
        <f>SUM(F56:F58)</f>
        <v>4.9786000000000001</v>
      </c>
      <c r="G59" s="10">
        <f>SUM(G56:G58)</f>
        <v>17.139357142857143</v>
      </c>
      <c r="I59" s="28">
        <v>0.02</v>
      </c>
      <c r="J59" s="13">
        <f>3*G59</f>
        <v>51.41807142857143</v>
      </c>
    </row>
    <row r="60" spans="1:19" ht="21" x14ac:dyDescent="0.35">
      <c r="K60" s="22" t="s">
        <v>102</v>
      </c>
    </row>
    <row r="61" spans="1:19" ht="16.5" customHeight="1" x14ac:dyDescent="0.35">
      <c r="F61" s="22" t="s">
        <v>114</v>
      </c>
      <c r="I61" s="11" t="s">
        <v>103</v>
      </c>
      <c r="J61" s="13"/>
    </row>
    <row r="62" spans="1:19" ht="21" customHeight="1" x14ac:dyDescent="0.35">
      <c r="A62" s="22" t="s">
        <v>109</v>
      </c>
      <c r="B62" t="s">
        <v>35</v>
      </c>
      <c r="D62" s="8">
        <v>20000</v>
      </c>
      <c r="E62">
        <v>2</v>
      </c>
      <c r="F62" s="6">
        <v>5</v>
      </c>
      <c r="G62" s="6">
        <f t="shared" ref="G62:G69" si="4">F62/E62</f>
        <v>2.5</v>
      </c>
      <c r="I62" t="s">
        <v>23</v>
      </c>
      <c r="J62" s="13">
        <f t="shared" ref="J62:J75" si="5">3*G62</f>
        <v>7.5</v>
      </c>
    </row>
    <row r="63" spans="1:19" ht="18.75" customHeight="1" x14ac:dyDescent="0.25">
      <c r="D63" s="8">
        <v>7000</v>
      </c>
      <c r="E63">
        <v>1</v>
      </c>
      <c r="F63" s="6">
        <v>0.1</v>
      </c>
      <c r="G63" s="6">
        <f t="shared" si="4"/>
        <v>0.1</v>
      </c>
      <c r="I63" t="s">
        <v>24</v>
      </c>
      <c r="J63" s="13">
        <f t="shared" si="5"/>
        <v>0.30000000000000004</v>
      </c>
    </row>
    <row r="64" spans="1:19" ht="20.25" customHeight="1" x14ac:dyDescent="0.25">
      <c r="D64" s="8">
        <v>20000</v>
      </c>
      <c r="E64">
        <v>2</v>
      </c>
      <c r="F64" s="6">
        <v>15</v>
      </c>
      <c r="G64" s="6">
        <f t="shared" si="4"/>
        <v>7.5</v>
      </c>
      <c r="I64" t="s">
        <v>25</v>
      </c>
      <c r="J64" s="13">
        <f t="shared" si="5"/>
        <v>22.5</v>
      </c>
    </row>
    <row r="65" spans="1:12" x14ac:dyDescent="0.25">
      <c r="D65" s="8">
        <v>20000</v>
      </c>
      <c r="E65">
        <v>2</v>
      </c>
      <c r="F65" s="6">
        <v>9</v>
      </c>
      <c r="G65" s="6">
        <f t="shared" si="4"/>
        <v>4.5</v>
      </c>
      <c r="I65" t="s">
        <v>20</v>
      </c>
      <c r="J65" s="13">
        <f t="shared" si="5"/>
        <v>13.5</v>
      </c>
    </row>
    <row r="66" spans="1:12" ht="16.5" customHeight="1" x14ac:dyDescent="0.25">
      <c r="D66" s="8">
        <v>17000</v>
      </c>
      <c r="E66">
        <v>1.7</v>
      </c>
      <c r="F66" s="6">
        <v>6</v>
      </c>
      <c r="G66" s="6">
        <f t="shared" si="4"/>
        <v>3.5294117647058822</v>
      </c>
      <c r="I66" t="s">
        <v>18</v>
      </c>
      <c r="J66" s="13">
        <f t="shared" si="5"/>
        <v>10.588235294117647</v>
      </c>
    </row>
    <row r="67" spans="1:12" ht="15" customHeight="1" x14ac:dyDescent="0.25">
      <c r="D67" s="8">
        <v>3000</v>
      </c>
      <c r="E67">
        <v>0.3</v>
      </c>
      <c r="F67" s="6">
        <v>0.5</v>
      </c>
      <c r="G67" s="6">
        <f t="shared" si="4"/>
        <v>1.6666666666666667</v>
      </c>
      <c r="I67" t="s">
        <v>28</v>
      </c>
      <c r="J67" s="13">
        <f t="shared" si="5"/>
        <v>5</v>
      </c>
    </row>
    <row r="68" spans="1:12" x14ac:dyDescent="0.25">
      <c r="D68" s="8">
        <v>15000</v>
      </c>
      <c r="E68">
        <v>1.5</v>
      </c>
      <c r="F68" s="6">
        <v>2</v>
      </c>
      <c r="G68" s="6">
        <f t="shared" si="4"/>
        <v>1.3333333333333333</v>
      </c>
      <c r="I68" t="s">
        <v>29</v>
      </c>
      <c r="J68" s="13">
        <f t="shared" si="5"/>
        <v>4</v>
      </c>
    </row>
    <row r="69" spans="1:12" x14ac:dyDescent="0.25">
      <c r="D69" s="8">
        <v>4000</v>
      </c>
      <c r="E69">
        <v>0.4</v>
      </c>
      <c r="F69" s="6">
        <v>1</v>
      </c>
      <c r="G69" s="6">
        <f t="shared" si="4"/>
        <v>2.5</v>
      </c>
      <c r="I69" t="s">
        <v>30</v>
      </c>
      <c r="J69" s="13">
        <f t="shared" si="5"/>
        <v>7.5</v>
      </c>
      <c r="L69" t="s">
        <v>95</v>
      </c>
    </row>
    <row r="70" spans="1:12" x14ac:dyDescent="0.25">
      <c r="F70" s="10">
        <f>SUM(F62:F69)</f>
        <v>38.6</v>
      </c>
      <c r="G70" s="10">
        <f>SUM(G62:G69)</f>
        <v>23.629411764705882</v>
      </c>
      <c r="J70" s="13">
        <f t="shared" si="5"/>
        <v>70.888235294117649</v>
      </c>
    </row>
    <row r="71" spans="1:12" ht="21" x14ac:dyDescent="0.35">
      <c r="F71" s="22" t="s">
        <v>115</v>
      </c>
      <c r="I71" s="11" t="s">
        <v>31</v>
      </c>
      <c r="J71" s="13">
        <f t="shared" si="5"/>
        <v>0</v>
      </c>
    </row>
    <row r="72" spans="1:12" x14ac:dyDescent="0.25">
      <c r="D72" s="8">
        <v>2500</v>
      </c>
      <c r="E72">
        <v>0.25</v>
      </c>
      <c r="F72" s="6">
        <v>0.33</v>
      </c>
      <c r="G72" s="6">
        <f>F72/E72</f>
        <v>1.32</v>
      </c>
      <c r="I72" t="s">
        <v>32</v>
      </c>
      <c r="J72" s="13">
        <f t="shared" si="5"/>
        <v>3.96</v>
      </c>
    </row>
    <row r="73" spans="1:12" x14ac:dyDescent="0.25">
      <c r="D73" s="8">
        <v>3000</v>
      </c>
      <c r="E73">
        <v>0.3</v>
      </c>
      <c r="F73" s="6">
        <v>0.18</v>
      </c>
      <c r="G73" s="6">
        <f>F73/E73</f>
        <v>0.6</v>
      </c>
      <c r="I73" t="s">
        <v>33</v>
      </c>
      <c r="J73" s="13">
        <f t="shared" si="5"/>
        <v>1.7999999999999998</v>
      </c>
    </row>
    <row r="74" spans="1:12" x14ac:dyDescent="0.25">
      <c r="D74">
        <v>4000</v>
      </c>
      <c r="E74">
        <v>0.4</v>
      </c>
      <c r="F74" s="6">
        <v>0.8</v>
      </c>
      <c r="G74" s="6">
        <f>F74/E74</f>
        <v>2</v>
      </c>
      <c r="I74" t="s">
        <v>34</v>
      </c>
      <c r="J74" s="13">
        <f t="shared" si="5"/>
        <v>6</v>
      </c>
    </row>
    <row r="75" spans="1:12" x14ac:dyDescent="0.25">
      <c r="F75" s="10">
        <f>SUM(F72:F74)</f>
        <v>1.31</v>
      </c>
      <c r="G75" s="10">
        <f>SUM(G72:G74)</f>
        <v>3.92</v>
      </c>
      <c r="J75" s="13">
        <f t="shared" si="5"/>
        <v>11.76</v>
      </c>
    </row>
    <row r="76" spans="1:12" ht="24" x14ac:dyDescent="0.35">
      <c r="F76" s="22" t="s">
        <v>116</v>
      </c>
      <c r="I76" s="7" t="s">
        <v>79</v>
      </c>
      <c r="J76" s="13"/>
      <c r="L76" s="22" t="s">
        <v>105</v>
      </c>
    </row>
    <row r="77" spans="1:12" ht="21.75" customHeight="1" x14ac:dyDescent="0.25">
      <c r="E77">
        <v>1.5</v>
      </c>
      <c r="F77" s="6">
        <f>E77*0.365</f>
        <v>0.54749999999999999</v>
      </c>
      <c r="G77" s="6">
        <f>F77/E77</f>
        <v>0.36499999999999999</v>
      </c>
      <c r="I77" s="1" t="s">
        <v>26</v>
      </c>
      <c r="J77" s="13">
        <f t="shared" ref="J77:J83" si="6">3*G77</f>
        <v>1.095</v>
      </c>
    </row>
    <row r="78" spans="1:12" ht="24" x14ac:dyDescent="0.35">
      <c r="A78" s="22" t="s">
        <v>104</v>
      </c>
      <c r="B78" t="s">
        <v>31</v>
      </c>
      <c r="E78">
        <v>2</v>
      </c>
      <c r="F78" s="6">
        <v>0.6643</v>
      </c>
      <c r="G78" s="6">
        <f>F78/E78</f>
        <v>0.33215</v>
      </c>
      <c r="I78" s="1" t="s">
        <v>27</v>
      </c>
      <c r="J78" s="13">
        <f t="shared" si="6"/>
        <v>0.99645000000000006</v>
      </c>
      <c r="L78" t="s">
        <v>96</v>
      </c>
    </row>
    <row r="79" spans="1:12" x14ac:dyDescent="0.25">
      <c r="F79" s="10">
        <f>SUM(F77:F78)</f>
        <v>1.2118</v>
      </c>
      <c r="G79" s="10">
        <f>SUM(G77:G78)</f>
        <v>0.69714999999999994</v>
      </c>
      <c r="J79" s="13">
        <f t="shared" si="6"/>
        <v>2.09145</v>
      </c>
    </row>
    <row r="80" spans="1:12" ht="21" x14ac:dyDescent="0.35">
      <c r="F80" s="22" t="s">
        <v>117</v>
      </c>
      <c r="I80" s="19" t="s">
        <v>42</v>
      </c>
      <c r="J80" s="13">
        <f t="shared" si="6"/>
        <v>0</v>
      </c>
    </row>
    <row r="81" spans="1:12" x14ac:dyDescent="0.25">
      <c r="D81">
        <v>5000</v>
      </c>
      <c r="E81">
        <v>0.5</v>
      </c>
      <c r="F81">
        <f>210*0.365</f>
        <v>76.649999999999991</v>
      </c>
      <c r="G81">
        <f>F81/E81</f>
        <v>153.29999999999998</v>
      </c>
      <c r="I81" t="s">
        <v>80</v>
      </c>
      <c r="J81" s="13">
        <f t="shared" si="6"/>
        <v>459.9</v>
      </c>
    </row>
    <row r="82" spans="1:12" x14ac:dyDescent="0.25">
      <c r="D82">
        <v>3500</v>
      </c>
      <c r="E82">
        <v>0.3</v>
      </c>
      <c r="F82">
        <f>12*0.365</f>
        <v>4.38</v>
      </c>
      <c r="G82">
        <f>F82/E82</f>
        <v>14.6</v>
      </c>
      <c r="I82" t="s">
        <v>41</v>
      </c>
      <c r="J82" s="13">
        <f t="shared" si="6"/>
        <v>43.8</v>
      </c>
    </row>
    <row r="83" spans="1:12" x14ac:dyDescent="0.25">
      <c r="F83" s="11">
        <f>SUM(F81:F82)</f>
        <v>81.029999999999987</v>
      </c>
      <c r="G83">
        <f>SUM(G81:G82)</f>
        <v>167.89999999999998</v>
      </c>
      <c r="J83" s="13">
        <f t="shared" si="6"/>
        <v>503.69999999999993</v>
      </c>
    </row>
    <row r="84" spans="1:12" ht="26.25" customHeight="1" x14ac:dyDescent="0.35">
      <c r="F84" s="22" t="s">
        <v>118</v>
      </c>
      <c r="I84" s="11" t="s">
        <v>71</v>
      </c>
      <c r="J84" s="13"/>
    </row>
    <row r="85" spans="1:12" x14ac:dyDescent="0.25">
      <c r="B85">
        <v>35</v>
      </c>
      <c r="E85">
        <v>0.4</v>
      </c>
      <c r="F85" s="6">
        <v>12.775</v>
      </c>
      <c r="G85" s="6">
        <f>F85/E85</f>
        <v>31.9375</v>
      </c>
      <c r="I85" t="s">
        <v>43</v>
      </c>
      <c r="J85" s="13">
        <f>3*G85</f>
        <v>95.8125</v>
      </c>
    </row>
    <row r="86" spans="1:12" x14ac:dyDescent="0.25">
      <c r="B86">
        <v>5</v>
      </c>
      <c r="E86">
        <v>0.3</v>
      </c>
      <c r="F86" s="6">
        <f>B86*0.365</f>
        <v>1.825</v>
      </c>
      <c r="G86" s="6">
        <f t="shared" ref="G86:G87" si="7">F86/E86</f>
        <v>6.083333333333333</v>
      </c>
      <c r="I86" t="s">
        <v>44</v>
      </c>
      <c r="J86" s="13">
        <f>3*G86</f>
        <v>18.25</v>
      </c>
    </row>
    <row r="87" spans="1:12" x14ac:dyDescent="0.25">
      <c r="B87">
        <v>2</v>
      </c>
      <c r="E87">
        <v>0.3</v>
      </c>
      <c r="F87">
        <v>0.73</v>
      </c>
      <c r="G87" s="6">
        <f t="shared" si="7"/>
        <v>2.4333333333333336</v>
      </c>
      <c r="I87" t="s">
        <v>45</v>
      </c>
      <c r="J87" s="13">
        <f>3*G87</f>
        <v>7.3000000000000007</v>
      </c>
    </row>
    <row r="88" spans="1:12" x14ac:dyDescent="0.25">
      <c r="F88" s="10">
        <f>SUM(F85:F87)</f>
        <v>15.33</v>
      </c>
      <c r="G88" s="10">
        <f>SUM(G85:G87)</f>
        <v>40.454166666666666</v>
      </c>
      <c r="J88" s="13">
        <f>3*G88</f>
        <v>121.3625</v>
      </c>
    </row>
    <row r="89" spans="1:12" ht="21" x14ac:dyDescent="0.35">
      <c r="K89" s="22" t="s">
        <v>107</v>
      </c>
    </row>
    <row r="91" spans="1:12" ht="21" x14ac:dyDescent="0.35">
      <c r="A91" s="22" t="s">
        <v>106</v>
      </c>
      <c r="B91" t="s">
        <v>42</v>
      </c>
      <c r="L91" t="s">
        <v>71</v>
      </c>
    </row>
    <row r="92" spans="1:12" ht="21" x14ac:dyDescent="0.35">
      <c r="G92" s="22" t="s">
        <v>120</v>
      </c>
    </row>
    <row r="93" spans="1:12" ht="21" x14ac:dyDescent="0.35">
      <c r="B93" s="22" t="s">
        <v>119</v>
      </c>
    </row>
    <row r="94" spans="1:12" x14ac:dyDescent="0.25">
      <c r="H94" t="s">
        <v>88</v>
      </c>
    </row>
    <row r="95" spans="1:12" x14ac:dyDescent="0.25">
      <c r="B95" s="19" t="s">
        <v>36</v>
      </c>
      <c r="D95" s="21" t="s">
        <v>93</v>
      </c>
    </row>
    <row r="96" spans="1:12" x14ac:dyDescent="0.25">
      <c r="A96" s="21" t="s">
        <v>81</v>
      </c>
      <c r="B96" t="s">
        <v>86</v>
      </c>
      <c r="C96" t="s">
        <v>85</v>
      </c>
      <c r="D96" t="s">
        <v>98</v>
      </c>
      <c r="E96" t="s">
        <v>85</v>
      </c>
    </row>
    <row r="97" spans="1:14" x14ac:dyDescent="0.25">
      <c r="A97" t="s">
        <v>39</v>
      </c>
      <c r="B97" s="17">
        <v>61</v>
      </c>
      <c r="C97" s="17">
        <v>21.35</v>
      </c>
      <c r="D97">
        <f t="shared" ref="D97:D105" si="8">3*B97</f>
        <v>183</v>
      </c>
      <c r="E97">
        <f t="shared" ref="E97:E105" si="9">3*C97</f>
        <v>64.050000000000011</v>
      </c>
      <c r="N97" s="11"/>
    </row>
    <row r="98" spans="1:14" x14ac:dyDescent="0.25">
      <c r="A98" t="s">
        <v>19</v>
      </c>
      <c r="B98" s="16">
        <v>90.5</v>
      </c>
      <c r="C98" s="16">
        <v>36.200000000000003</v>
      </c>
      <c r="D98">
        <f t="shared" si="8"/>
        <v>271.5</v>
      </c>
      <c r="E98">
        <f t="shared" si="9"/>
        <v>108.60000000000001</v>
      </c>
    </row>
    <row r="99" spans="1:14" x14ac:dyDescent="0.25">
      <c r="A99" t="s">
        <v>35</v>
      </c>
      <c r="B99" s="16">
        <v>4.9800000000000004</v>
      </c>
      <c r="C99" s="16">
        <v>17.14</v>
      </c>
      <c r="D99">
        <f t="shared" si="8"/>
        <v>14.940000000000001</v>
      </c>
      <c r="E99">
        <f t="shared" si="9"/>
        <v>51.42</v>
      </c>
    </row>
    <row r="100" spans="1:14" x14ac:dyDescent="0.25">
      <c r="A100" t="s">
        <v>37</v>
      </c>
      <c r="B100" s="16">
        <v>18</v>
      </c>
      <c r="C100" s="16">
        <v>3.92</v>
      </c>
      <c r="D100">
        <f t="shared" si="8"/>
        <v>54</v>
      </c>
      <c r="E100">
        <f t="shared" si="9"/>
        <v>11.76</v>
      </c>
    </row>
    <row r="101" spans="1:14" x14ac:dyDescent="0.25">
      <c r="A101" t="s">
        <v>38</v>
      </c>
      <c r="B101" s="16">
        <v>38.6</v>
      </c>
      <c r="C101" s="16">
        <v>23.63</v>
      </c>
      <c r="D101">
        <f t="shared" si="8"/>
        <v>115.80000000000001</v>
      </c>
      <c r="E101">
        <f t="shared" si="9"/>
        <v>70.89</v>
      </c>
    </row>
    <row r="102" spans="1:14" x14ac:dyDescent="0.25">
      <c r="A102" t="s">
        <v>31</v>
      </c>
      <c r="B102" s="16">
        <v>1.31</v>
      </c>
      <c r="C102" s="16">
        <v>3.92</v>
      </c>
      <c r="D102">
        <f t="shared" si="8"/>
        <v>3.93</v>
      </c>
      <c r="E102">
        <f t="shared" si="9"/>
        <v>11.76</v>
      </c>
    </row>
    <row r="103" spans="1:14" x14ac:dyDescent="0.25">
      <c r="A103" t="s">
        <v>82</v>
      </c>
      <c r="B103" s="16">
        <v>1.21</v>
      </c>
      <c r="C103" s="16">
        <v>0.7</v>
      </c>
      <c r="D103">
        <f t="shared" si="8"/>
        <v>3.63</v>
      </c>
      <c r="E103">
        <f t="shared" si="9"/>
        <v>2.0999999999999996</v>
      </c>
    </row>
    <row r="104" spans="1:14" x14ac:dyDescent="0.25">
      <c r="A104" t="s">
        <v>42</v>
      </c>
      <c r="B104" s="16">
        <v>81.03</v>
      </c>
      <c r="C104" s="16">
        <v>167.9</v>
      </c>
      <c r="D104">
        <f t="shared" si="8"/>
        <v>243.09</v>
      </c>
      <c r="E104">
        <f t="shared" si="9"/>
        <v>503.70000000000005</v>
      </c>
      <c r="M104" s="6"/>
      <c r="N104" s="6"/>
    </row>
    <row r="105" spans="1:14" x14ac:dyDescent="0.25">
      <c r="A105" t="s">
        <v>71</v>
      </c>
      <c r="B105" s="16">
        <v>15.33</v>
      </c>
      <c r="C105" s="16">
        <v>40.450000000000003</v>
      </c>
      <c r="D105">
        <f t="shared" si="8"/>
        <v>45.99</v>
      </c>
      <c r="E105">
        <f t="shared" si="9"/>
        <v>121.35000000000001</v>
      </c>
    </row>
    <row r="106" spans="1:14" x14ac:dyDescent="0.25">
      <c r="A106" t="s">
        <v>83</v>
      </c>
      <c r="C106">
        <f t="shared" ref="C106" si="10">0.25*SUM(C97:C105)</f>
        <v>78.802499999999995</v>
      </c>
      <c r="E106">
        <f>0.25*SUM(E97:E105)</f>
        <v>236.40750000000003</v>
      </c>
      <c r="H106" s="6">
        <f>SUM(B97:B105)</f>
        <v>311.95999999999998</v>
      </c>
    </row>
    <row r="107" spans="1:14" x14ac:dyDescent="0.25">
      <c r="B107" s="10">
        <f>SUM(B97:B106)</f>
        <v>311.95999999999998</v>
      </c>
      <c r="C107" s="10">
        <f t="shared" ref="C107:D107" si="11">SUM(C97:C106)</f>
        <v>394.01249999999999</v>
      </c>
      <c r="D107" s="10">
        <f t="shared" si="11"/>
        <v>935.88</v>
      </c>
      <c r="E107" s="10">
        <f>SUM(E97:E106)</f>
        <v>1182.0375000000001</v>
      </c>
    </row>
    <row r="108" spans="1:14" x14ac:dyDescent="0.25">
      <c r="A108" s="20">
        <v>-0.25</v>
      </c>
      <c r="C108" t="s">
        <v>84</v>
      </c>
    </row>
    <row r="109" spans="1:14" ht="18.75" x14ac:dyDescent="0.3">
      <c r="A109" t="s">
        <v>129</v>
      </c>
      <c r="B109" s="26" t="s">
        <v>128</v>
      </c>
      <c r="C109" t="s">
        <v>127</v>
      </c>
      <c r="G109" t="s">
        <v>121</v>
      </c>
    </row>
    <row r="110" spans="1:14" x14ac:dyDescent="0.25">
      <c r="A110" t="s">
        <v>123</v>
      </c>
      <c r="B110" s="25">
        <v>15.37911453886618</v>
      </c>
      <c r="C110" s="27" t="s">
        <v>133</v>
      </c>
    </row>
    <row r="111" spans="1:14" x14ac:dyDescent="0.25">
      <c r="A111" t="s">
        <v>124</v>
      </c>
      <c r="B111" s="25">
        <v>59.373755848394048</v>
      </c>
      <c r="C111" t="s">
        <v>130</v>
      </c>
    </row>
    <row r="112" spans="1:14" x14ac:dyDescent="0.25">
      <c r="A112" t="s">
        <v>125</v>
      </c>
      <c r="B112" s="25" t="s">
        <v>132</v>
      </c>
      <c r="C112" t="s">
        <v>134</v>
      </c>
    </row>
    <row r="113" spans="1:7" x14ac:dyDescent="0.25">
      <c r="A113" t="s">
        <v>126</v>
      </c>
      <c r="B113" s="25">
        <v>15.929018398514467</v>
      </c>
      <c r="C113" t="s">
        <v>131</v>
      </c>
    </row>
    <row r="125" spans="1:7" x14ac:dyDescent="0.25">
      <c r="G125" t="s">
        <v>122</v>
      </c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cp:lastPrinted>2020-07-02T17:00:16Z</cp:lastPrinted>
  <dcterms:created xsi:type="dcterms:W3CDTF">2020-07-01T18:23:03Z</dcterms:created>
  <dcterms:modified xsi:type="dcterms:W3CDTF">2021-03-07T21:08:48Z</dcterms:modified>
</cp:coreProperties>
</file>