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59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Hoja1!$A$1:$H$40</definedName>
  </definedNames>
  <calcPr calcId="145621"/>
  <fileRecoveryPr repairLoad="1"/>
</workbook>
</file>

<file path=xl/calcChain.xml><?xml version="1.0" encoding="utf-8"?>
<calcChain xmlns="http://schemas.openxmlformats.org/spreadsheetml/2006/main">
  <c r="U16" i="1" l="1"/>
  <c r="S16" i="1"/>
  <c r="Q16" i="1"/>
  <c r="N16" i="1"/>
  <c r="U12" i="1"/>
  <c r="U7" i="1"/>
  <c r="U8" i="1" s="1"/>
  <c r="U9" i="1" s="1"/>
  <c r="U10" i="1" s="1"/>
  <c r="U5" i="1"/>
  <c r="U6" i="1" s="1"/>
  <c r="U4" i="1"/>
  <c r="S8" i="1"/>
  <c r="S9" i="1" s="1"/>
  <c r="S10" i="1" s="1"/>
  <c r="S11" i="1" s="1"/>
  <c r="S12" i="1" s="1"/>
  <c r="S7" i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4" i="1"/>
  <c r="O8" i="1"/>
  <c r="O9" i="1"/>
  <c r="O10" i="1"/>
  <c r="O11" i="1"/>
  <c r="O12" i="1"/>
  <c r="O7" i="1"/>
  <c r="N7" i="1"/>
  <c r="N8" i="1"/>
  <c r="N9" i="1"/>
  <c r="N10" i="1"/>
  <c r="N11" i="1" s="1"/>
  <c r="N5" i="1"/>
  <c r="N6" i="1" s="1"/>
  <c r="N4" i="1"/>
  <c r="N15" i="1"/>
  <c r="N13" i="1"/>
  <c r="N14" i="1"/>
  <c r="N12" i="1"/>
  <c r="U13" i="1" l="1"/>
  <c r="U14" i="1" s="1"/>
  <c r="U15" i="1" s="1"/>
  <c r="G25" i="1"/>
  <c r="E27" i="1" l="1"/>
  <c r="E25" i="1"/>
  <c r="G24" i="1"/>
  <c r="G34" i="1" s="1"/>
  <c r="C38" i="1" s="1"/>
  <c r="F38" i="1" s="1"/>
  <c r="G32" i="1" l="1"/>
  <c r="G35" i="1"/>
  <c r="G27" i="1"/>
  <c r="G30" i="1"/>
  <c r="G36" i="1" l="1"/>
</calcChain>
</file>

<file path=xl/sharedStrings.xml><?xml version="1.0" encoding="utf-8"?>
<sst xmlns="http://schemas.openxmlformats.org/spreadsheetml/2006/main" count="75" uniqueCount="61">
  <si>
    <t>Fas=π*d^2/4(1*0,5)</t>
  </si>
  <si>
    <t>Area sombreada del tomate</t>
  </si>
  <si>
    <t xml:space="preserve">kc ini </t>
  </si>
  <si>
    <t>Kc interm</t>
  </si>
  <si>
    <t>Kc medio</t>
  </si>
  <si>
    <t>kc final</t>
  </si>
  <si>
    <t>Valor de ka</t>
  </si>
  <si>
    <t>Diámetro   =</t>
  </si>
  <si>
    <t xml:space="preserve">       Fas         =</t>
  </si>
  <si>
    <t>0,75*Fas+0,15</t>
  </si>
  <si>
    <t>1,34*Fas</t>
  </si>
  <si>
    <t>0,5Fas+0,5</t>
  </si>
  <si>
    <t>Fas+0,1</t>
  </si>
  <si>
    <t xml:space="preserve">                Ka=</t>
  </si>
  <si>
    <t xml:space="preserve">                kb=</t>
  </si>
  <si>
    <t xml:space="preserve">                kc=</t>
  </si>
  <si>
    <t>ka*kb*kc</t>
  </si>
  <si>
    <t>ls/m2</t>
  </si>
  <si>
    <t>a=98,12 m</t>
  </si>
  <si>
    <t>NN´r=NNr/1-0,067</t>
  </si>
  <si>
    <t>Terreno franco arenoso</t>
  </si>
  <si>
    <t>Etc*ka*kb*kc</t>
  </si>
  <si>
    <t>Salinidad</t>
  </si>
  <si>
    <t>Eficacia</t>
  </si>
  <si>
    <t>Uniformidad</t>
  </si>
  <si>
    <t>Abril</t>
  </si>
  <si>
    <t>Mayo</t>
  </si>
  <si>
    <t>Junio</t>
  </si>
  <si>
    <t>Julio</t>
  </si>
  <si>
    <t>Agosto</t>
  </si>
  <si>
    <t>Septiembre</t>
  </si>
  <si>
    <t xml:space="preserve">Se adopta </t>
  </si>
  <si>
    <t>ls/planta y día</t>
  </si>
  <si>
    <t>Tabla 1</t>
  </si>
  <si>
    <t>Fas Area sombreada</t>
  </si>
  <si>
    <t>Etr= NNr</t>
  </si>
  <si>
    <t>ce= 0,268 dS/m</t>
  </si>
  <si>
    <t xml:space="preserve">conductividad </t>
  </si>
  <si>
    <t>Fl=ce/2*csubstrato</t>
  </si>
  <si>
    <t>Fl=0,268/2*2</t>
  </si>
  <si>
    <t>Efic+Unif</t>
  </si>
  <si>
    <t>Necesidades de agua en riego localizado, caso del tomate</t>
  </si>
  <si>
    <t>Profundidad raiz 80cm.</t>
  </si>
  <si>
    <t>Anual</t>
  </si>
  <si>
    <t>Huesca (Aeropuerto)</t>
  </si>
  <si>
    <t xml:space="preserve">Orense </t>
  </si>
  <si>
    <t xml:space="preserve">Pontevedra </t>
  </si>
  <si>
    <t>Teruel</t>
  </si>
  <si>
    <t>Media</t>
  </si>
  <si>
    <t>Enero</t>
  </si>
  <si>
    <t>Febrero</t>
  </si>
  <si>
    <t>Marzo</t>
  </si>
  <si>
    <t>Octubre</t>
  </si>
  <si>
    <t>Noviembre</t>
  </si>
  <si>
    <t>Diciembre</t>
  </si>
  <si>
    <t>Cultivo</t>
  </si>
  <si>
    <t>Tomate</t>
  </si>
  <si>
    <t>Depósito</t>
  </si>
  <si>
    <t>Acumulación</t>
  </si>
  <si>
    <t>Superavit</t>
  </si>
  <si>
    <t>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</si>
</sst>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2" fontId="0" fillId="5" borderId="0" xfId="0" applyNumberFormat="1" applyFill="1"/>
    <xf numFmtId="0" fontId="0" fillId="5" borderId="0" xfId="0" applyFill="1"/>
    <xf numFmtId="2" fontId="3" fillId="0" borderId="0" xfId="0" applyNumberFormat="1" applyFont="1" applyFill="1"/>
    <xf numFmtId="2" fontId="2" fillId="0" borderId="0" xfId="0" applyNumberFormat="1" applyFont="1"/>
    <xf numFmtId="164" fontId="0" fillId="5" borderId="0" xfId="0" applyNumberFormat="1" applyFill="1"/>
    <xf numFmtId="0" fontId="0" fillId="3" borderId="0" xfId="0" applyFill="1"/>
    <xf numFmtId="0" fontId="3" fillId="0" borderId="0" xfId="0" applyFont="1" applyFill="1"/>
    <xf numFmtId="164" fontId="0" fillId="4" borderId="0" xfId="0" applyNumberFormat="1" applyFill="1"/>
    <xf numFmtId="164" fontId="0" fillId="2" borderId="0" xfId="0" applyNumberFormat="1" applyFill="1"/>
    <xf numFmtId="0" fontId="0" fillId="2" borderId="0" xfId="0" applyFill="1"/>
    <xf numFmtId="0" fontId="4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abSelected="1" topLeftCell="D1" workbookViewId="0">
      <selection activeCell="V13" sqref="V13"/>
    </sheetView>
  </sheetViews>
  <sheetFormatPr baseColWidth="10" defaultRowHeight="15" x14ac:dyDescent="0.25"/>
  <cols>
    <col min="12" max="12" width="0" hidden="1" customWidth="1"/>
  </cols>
  <sheetData>
    <row r="1" spans="2:22" ht="21" x14ac:dyDescent="0.35">
      <c r="B1" s="16" t="s">
        <v>41</v>
      </c>
      <c r="J1" t="s">
        <v>56</v>
      </c>
      <c r="K1" t="s">
        <v>55</v>
      </c>
      <c r="M1" t="s">
        <v>44</v>
      </c>
      <c r="P1" t="s">
        <v>45</v>
      </c>
      <c r="Q1" t="s">
        <v>58</v>
      </c>
      <c r="R1" t="s">
        <v>46</v>
      </c>
      <c r="T1" t="s">
        <v>47</v>
      </c>
    </row>
    <row r="2" spans="2:22" x14ac:dyDescent="0.25">
      <c r="J2" t="s">
        <v>43</v>
      </c>
      <c r="K2">
        <v>504.2</v>
      </c>
      <c r="M2">
        <v>535</v>
      </c>
      <c r="N2" t="s">
        <v>58</v>
      </c>
      <c r="O2" t="s">
        <v>57</v>
      </c>
      <c r="P2">
        <v>817</v>
      </c>
      <c r="R2">
        <v>1691</v>
      </c>
      <c r="T2">
        <v>373</v>
      </c>
    </row>
    <row r="3" spans="2:22" x14ac:dyDescent="0.25">
      <c r="J3" t="s">
        <v>48</v>
      </c>
      <c r="M3">
        <v>45</v>
      </c>
      <c r="N3">
        <v>189.4</v>
      </c>
      <c r="O3" s="4"/>
      <c r="P3">
        <v>68</v>
      </c>
      <c r="R3">
        <v>141</v>
      </c>
      <c r="T3">
        <v>31</v>
      </c>
      <c r="U3">
        <v>100.4</v>
      </c>
    </row>
    <row r="4" spans="2:22" x14ac:dyDescent="0.25">
      <c r="B4" t="s">
        <v>33</v>
      </c>
      <c r="C4" t="s">
        <v>0</v>
      </c>
      <c r="E4" t="s">
        <v>34</v>
      </c>
      <c r="J4" t="s">
        <v>49</v>
      </c>
      <c r="M4">
        <v>39</v>
      </c>
      <c r="N4" s="4">
        <f>N3+M4</f>
        <v>228.4</v>
      </c>
      <c r="P4">
        <v>90</v>
      </c>
      <c r="Q4" s="17">
        <f>Q3+P4-K4</f>
        <v>90</v>
      </c>
      <c r="R4">
        <v>204</v>
      </c>
      <c r="T4">
        <v>17</v>
      </c>
      <c r="U4">
        <f>U3+T4-K4</f>
        <v>117.4</v>
      </c>
    </row>
    <row r="5" spans="2:22" x14ac:dyDescent="0.25">
      <c r="B5" t="s">
        <v>1</v>
      </c>
      <c r="D5" t="s">
        <v>2</v>
      </c>
      <c r="E5" t="s">
        <v>3</v>
      </c>
      <c r="F5" t="s">
        <v>4</v>
      </c>
      <c r="G5" t="s">
        <v>5</v>
      </c>
      <c r="J5" t="s">
        <v>50</v>
      </c>
      <c r="M5">
        <v>32</v>
      </c>
      <c r="N5" s="4">
        <f t="shared" ref="N5:N11" si="0">N4+M5</f>
        <v>260.39999999999998</v>
      </c>
      <c r="P5">
        <v>81</v>
      </c>
      <c r="Q5" s="17">
        <f t="shared" ref="Q5:Q15" si="1">Q4+P5-K5</f>
        <v>171</v>
      </c>
      <c r="R5">
        <v>190</v>
      </c>
      <c r="T5">
        <v>14</v>
      </c>
      <c r="U5">
        <f t="shared" ref="U5:U11" si="2">U4+T5-K5</f>
        <v>131.4</v>
      </c>
    </row>
    <row r="6" spans="2:22" x14ac:dyDescent="0.25">
      <c r="B6" t="s">
        <v>6</v>
      </c>
      <c r="C6" t="s">
        <v>7</v>
      </c>
      <c r="D6">
        <v>0.25</v>
      </c>
      <c r="E6">
        <v>0.4</v>
      </c>
      <c r="F6">
        <v>0.5</v>
      </c>
      <c r="G6">
        <v>0.5</v>
      </c>
      <c r="J6" t="s">
        <v>51</v>
      </c>
      <c r="M6">
        <v>34</v>
      </c>
      <c r="N6" s="4">
        <f t="shared" si="0"/>
        <v>294.39999999999998</v>
      </c>
      <c r="P6">
        <v>54</v>
      </c>
      <c r="Q6" s="17">
        <f t="shared" si="1"/>
        <v>225</v>
      </c>
      <c r="R6">
        <v>126</v>
      </c>
      <c r="T6">
        <v>19</v>
      </c>
      <c r="U6">
        <f t="shared" si="2"/>
        <v>150.4</v>
      </c>
    </row>
    <row r="7" spans="2:22" x14ac:dyDescent="0.25">
      <c r="C7" s="7" t="s">
        <v>8</v>
      </c>
      <c r="D7" s="6">
        <v>9.8125000000000004E-2</v>
      </c>
      <c r="E7" s="6">
        <v>0.25120000000000003</v>
      </c>
      <c r="F7" s="6">
        <v>0.39250000000000002</v>
      </c>
      <c r="G7" s="6">
        <v>0.39250000000000002</v>
      </c>
      <c r="J7" t="s">
        <v>25</v>
      </c>
      <c r="K7" s="4">
        <v>8.3112169972826084</v>
      </c>
      <c r="M7">
        <v>53</v>
      </c>
      <c r="N7" s="4">
        <f>N6+M7</f>
        <v>347.4</v>
      </c>
      <c r="O7" s="4">
        <f>N7-K7</f>
        <v>339.08878300271738</v>
      </c>
      <c r="P7">
        <v>70</v>
      </c>
      <c r="Q7" s="17">
        <f t="shared" si="1"/>
        <v>286.6887830027174</v>
      </c>
      <c r="R7">
        <v>140</v>
      </c>
      <c r="S7" s="4">
        <f>S6+R7-K7</f>
        <v>131.6887830027174</v>
      </c>
      <c r="T7">
        <v>36</v>
      </c>
      <c r="U7" s="4">
        <f t="shared" si="2"/>
        <v>178.08878300271741</v>
      </c>
    </row>
    <row r="8" spans="2:22" x14ac:dyDescent="0.25">
      <c r="B8" t="s">
        <v>9</v>
      </c>
      <c r="D8" s="8">
        <v>0.22359374999999998</v>
      </c>
      <c r="E8" s="8">
        <v>0.33840000000000003</v>
      </c>
      <c r="F8" s="8">
        <v>0.44437499999999996</v>
      </c>
      <c r="G8" s="8">
        <v>0.44437499999999996</v>
      </c>
      <c r="J8" t="s">
        <v>26</v>
      </c>
      <c r="K8" s="4">
        <v>29.936499796195651</v>
      </c>
      <c r="M8">
        <v>62</v>
      </c>
      <c r="N8" s="4">
        <f t="shared" si="0"/>
        <v>409.4</v>
      </c>
      <c r="O8" s="4">
        <f>N8-K8</f>
        <v>379.4635002038043</v>
      </c>
      <c r="P8">
        <v>67</v>
      </c>
      <c r="Q8" s="17">
        <f t="shared" si="1"/>
        <v>323.75228320652172</v>
      </c>
      <c r="R8">
        <v>129</v>
      </c>
      <c r="S8" s="4">
        <f t="shared" ref="S8:S12" si="3">S7+R8-K8</f>
        <v>230.75228320652175</v>
      </c>
      <c r="T8">
        <v>56</v>
      </c>
      <c r="U8" s="4">
        <f t="shared" si="2"/>
        <v>204.15228320652176</v>
      </c>
    </row>
    <row r="9" spans="2:22" x14ac:dyDescent="0.25">
      <c r="B9" t="s">
        <v>10</v>
      </c>
      <c r="D9" s="8">
        <v>0.13148750000000001</v>
      </c>
      <c r="E9" s="8">
        <v>0.33660800000000007</v>
      </c>
      <c r="F9" s="8">
        <v>0.52595000000000003</v>
      </c>
      <c r="G9" s="8">
        <v>0.52595000000000003</v>
      </c>
      <c r="J9" t="s">
        <v>27</v>
      </c>
      <c r="K9" s="4">
        <v>95.855020434782574</v>
      </c>
      <c r="M9">
        <v>47</v>
      </c>
      <c r="N9" s="4">
        <f t="shared" si="0"/>
        <v>456.4</v>
      </c>
      <c r="O9" s="4">
        <f t="shared" ref="O8:O12" si="4">N9-K9</f>
        <v>360.54497956521743</v>
      </c>
      <c r="P9">
        <v>39</v>
      </c>
      <c r="Q9" s="17">
        <f t="shared" si="1"/>
        <v>266.89726277173918</v>
      </c>
      <c r="R9">
        <v>66</v>
      </c>
      <c r="S9" s="4">
        <f t="shared" si="3"/>
        <v>200.89726277173915</v>
      </c>
      <c r="T9">
        <v>43</v>
      </c>
      <c r="U9" s="4">
        <f t="shared" si="2"/>
        <v>151.29726277173918</v>
      </c>
      <c r="V9" t="s">
        <v>60</v>
      </c>
    </row>
    <row r="10" spans="2:22" x14ac:dyDescent="0.25">
      <c r="B10" t="s">
        <v>11</v>
      </c>
      <c r="D10" s="8">
        <v>0.54906250000000001</v>
      </c>
      <c r="E10" s="8">
        <v>0.62560000000000004</v>
      </c>
      <c r="F10" s="8">
        <v>0.69625000000000004</v>
      </c>
      <c r="G10" s="8">
        <v>0.69625000000000004</v>
      </c>
      <c r="J10" t="s">
        <v>28</v>
      </c>
      <c r="K10" s="4">
        <v>175.00739999999993</v>
      </c>
      <c r="M10">
        <v>20</v>
      </c>
      <c r="N10" s="4">
        <f t="shared" si="0"/>
        <v>476.4</v>
      </c>
      <c r="O10" s="4">
        <f t="shared" si="4"/>
        <v>301.39260000000002</v>
      </c>
      <c r="P10">
        <v>19</v>
      </c>
      <c r="Q10" s="17">
        <f t="shared" si="1"/>
        <v>110.88986277173925</v>
      </c>
      <c r="R10">
        <v>44</v>
      </c>
      <c r="S10" s="4">
        <f t="shared" si="3"/>
        <v>69.889862771739217</v>
      </c>
      <c r="T10">
        <v>30</v>
      </c>
      <c r="U10" s="4">
        <f t="shared" si="2"/>
        <v>6.2898627717392515</v>
      </c>
      <c r="V10">
        <v>129.19999999999999</v>
      </c>
    </row>
    <row r="11" spans="2:22" x14ac:dyDescent="0.25">
      <c r="B11" t="s">
        <v>12</v>
      </c>
      <c r="D11" s="8">
        <v>0.198125</v>
      </c>
      <c r="E11" s="8">
        <v>0.35120000000000007</v>
      </c>
      <c r="F11" s="8">
        <v>0.49250000000000005</v>
      </c>
      <c r="G11" s="8">
        <v>0.49250000000000005</v>
      </c>
      <c r="J11" t="s">
        <v>29</v>
      </c>
      <c r="K11" s="4">
        <v>175.5133042028985</v>
      </c>
      <c r="M11">
        <v>38</v>
      </c>
      <c r="N11" s="4">
        <f t="shared" si="0"/>
        <v>514.4</v>
      </c>
      <c r="O11" s="4">
        <f t="shared" si="4"/>
        <v>338.88669579710148</v>
      </c>
      <c r="P11">
        <v>23</v>
      </c>
      <c r="Q11" s="17">
        <f t="shared" si="1"/>
        <v>-41.62344143115925</v>
      </c>
      <c r="R11">
        <v>47</v>
      </c>
      <c r="S11" s="4">
        <f t="shared" si="3"/>
        <v>-58.623441431159279</v>
      </c>
      <c r="T11">
        <v>40</v>
      </c>
      <c r="U11" s="4">
        <v>0</v>
      </c>
    </row>
    <row r="12" spans="2:22" x14ac:dyDescent="0.25">
      <c r="C12" t="s">
        <v>13</v>
      </c>
      <c r="D12" s="3">
        <v>0.17754062500000001</v>
      </c>
      <c r="E12" s="3">
        <v>0.34</v>
      </c>
      <c r="F12" s="3">
        <v>0.48499999999999999</v>
      </c>
      <c r="G12" s="3">
        <v>0.48499999999999999</v>
      </c>
      <c r="J12" t="s">
        <v>30</v>
      </c>
      <c r="K12" s="4">
        <v>19.612537777777767</v>
      </c>
      <c r="M12">
        <v>54</v>
      </c>
      <c r="N12" s="4">
        <f>M12-K12</f>
        <v>34.387462222222233</v>
      </c>
      <c r="O12" s="4">
        <f t="shared" si="4"/>
        <v>14.774924444444466</v>
      </c>
      <c r="P12">
        <v>57</v>
      </c>
      <c r="Q12" s="17">
        <f t="shared" si="1"/>
        <v>-4.2359792089370174</v>
      </c>
      <c r="R12">
        <v>108</v>
      </c>
      <c r="S12" s="4">
        <f t="shared" si="3"/>
        <v>29.764020791062954</v>
      </c>
      <c r="T12">
        <v>36</v>
      </c>
      <c r="U12" s="4">
        <f>U11+T12-K12</f>
        <v>16.387462222222233</v>
      </c>
    </row>
    <row r="13" spans="2:22" x14ac:dyDescent="0.25">
      <c r="C13" t="s">
        <v>14</v>
      </c>
      <c r="D13" s="3">
        <v>1.2</v>
      </c>
      <c r="E13" s="3">
        <v>1.2</v>
      </c>
      <c r="F13" s="3">
        <v>1.2</v>
      </c>
      <c r="G13" s="3">
        <v>1.2</v>
      </c>
      <c r="J13" t="s">
        <v>52</v>
      </c>
      <c r="M13">
        <v>54</v>
      </c>
      <c r="N13" s="4">
        <f>N12+M13</f>
        <v>88.38746222222224</v>
      </c>
      <c r="P13">
        <v>97</v>
      </c>
      <c r="Q13" s="17">
        <f t="shared" si="1"/>
        <v>92.76402079106299</v>
      </c>
      <c r="R13">
        <v>185</v>
      </c>
      <c r="T13">
        <v>42</v>
      </c>
      <c r="U13" s="4">
        <f t="shared" ref="U13:U15" si="5">U12+T13-K13</f>
        <v>58.387462222222233</v>
      </c>
    </row>
    <row r="14" spans="2:22" x14ac:dyDescent="0.25">
      <c r="C14" t="s">
        <v>15</v>
      </c>
      <c r="D14" s="3">
        <v>0.97</v>
      </c>
      <c r="E14" s="3">
        <v>0.97</v>
      </c>
      <c r="F14" s="3">
        <v>0.97</v>
      </c>
      <c r="G14" s="3">
        <v>0.97</v>
      </c>
      <c r="J14" t="s">
        <v>53</v>
      </c>
      <c r="M14">
        <v>50</v>
      </c>
      <c r="N14" s="4">
        <f>N13+M14</f>
        <v>138.38746222222224</v>
      </c>
      <c r="P14">
        <v>93</v>
      </c>
      <c r="Q14" s="17">
        <f t="shared" si="1"/>
        <v>185.76402079106299</v>
      </c>
      <c r="R14">
        <v>198</v>
      </c>
      <c r="T14">
        <v>22</v>
      </c>
      <c r="U14" s="4">
        <f t="shared" si="5"/>
        <v>80.38746222222224</v>
      </c>
    </row>
    <row r="15" spans="2:22" x14ac:dyDescent="0.25">
      <c r="C15" s="1" t="s">
        <v>16</v>
      </c>
      <c r="D15" s="9">
        <v>0.20665728750000001</v>
      </c>
      <c r="E15" s="9">
        <v>0.39576</v>
      </c>
      <c r="F15" s="9">
        <v>0.56453999999999993</v>
      </c>
      <c r="G15" s="9">
        <v>0.56453999999999993</v>
      </c>
      <c r="J15" t="s">
        <v>54</v>
      </c>
      <c r="M15">
        <v>51</v>
      </c>
      <c r="N15" s="4">
        <f>N14+M15</f>
        <v>189.38746222222224</v>
      </c>
      <c r="P15">
        <v>124</v>
      </c>
      <c r="Q15" s="17">
        <f t="shared" si="1"/>
        <v>309.76402079106299</v>
      </c>
      <c r="R15">
        <v>254</v>
      </c>
      <c r="T15">
        <v>20</v>
      </c>
      <c r="U15" s="4">
        <f t="shared" si="5"/>
        <v>100.38746222222224</v>
      </c>
    </row>
    <row r="16" spans="2:22" x14ac:dyDescent="0.25">
      <c r="J16" t="s">
        <v>59</v>
      </c>
      <c r="L16" s="1"/>
      <c r="M16" s="1"/>
      <c r="N16" s="1">
        <f>M2-K2</f>
        <v>30.800000000000011</v>
      </c>
      <c r="O16" s="1"/>
      <c r="Q16" s="1">
        <f>P2-K2</f>
        <v>312.8</v>
      </c>
      <c r="S16" s="1">
        <f>R2-K2</f>
        <v>1186.8</v>
      </c>
      <c r="T16" s="1"/>
      <c r="U16" s="5">
        <f>T2-K2</f>
        <v>-131.19999999999999</v>
      </c>
    </row>
    <row r="17" spans="2:10" x14ac:dyDescent="0.25">
      <c r="D17" t="s">
        <v>36</v>
      </c>
      <c r="F17" t="s">
        <v>37</v>
      </c>
    </row>
    <row r="18" spans="2:10" x14ac:dyDescent="0.25">
      <c r="D18" t="s">
        <v>38</v>
      </c>
    </row>
    <row r="19" spans="2:10" x14ac:dyDescent="0.25">
      <c r="D19" s="12" t="s">
        <v>39</v>
      </c>
      <c r="F19" s="11">
        <v>6.7000000000000004E-2</v>
      </c>
      <c r="G19" t="s">
        <v>18</v>
      </c>
    </row>
    <row r="20" spans="2:10" x14ac:dyDescent="0.25">
      <c r="D20" s="2" t="s">
        <v>19</v>
      </c>
    </row>
    <row r="21" spans="2:10" x14ac:dyDescent="0.25">
      <c r="B21" t="s">
        <v>35</v>
      </c>
      <c r="D21" t="s">
        <v>20</v>
      </c>
      <c r="F21" t="s">
        <v>42</v>
      </c>
    </row>
    <row r="22" spans="2:10" x14ac:dyDescent="0.25">
      <c r="B22" t="s">
        <v>17</v>
      </c>
    </row>
    <row r="23" spans="2:10" x14ac:dyDescent="0.25">
      <c r="B23" t="s">
        <v>21</v>
      </c>
      <c r="D23" t="s">
        <v>22</v>
      </c>
      <c r="E23" t="s">
        <v>23</v>
      </c>
      <c r="F23" t="s">
        <v>24</v>
      </c>
      <c r="G23" t="s">
        <v>40</v>
      </c>
    </row>
    <row r="24" spans="2:10" x14ac:dyDescent="0.25">
      <c r="E24">
        <v>0.92</v>
      </c>
      <c r="F24">
        <v>0.9</v>
      </c>
      <c r="G24">
        <f>E24*F24</f>
        <v>0.82800000000000007</v>
      </c>
    </row>
    <row r="25" spans="2:10" x14ac:dyDescent="0.25">
      <c r="B25" s="10">
        <v>6.8816876737500001</v>
      </c>
      <c r="C25" t="s">
        <v>25</v>
      </c>
      <c r="D25" s="13">
        <v>7.3837850576716697</v>
      </c>
      <c r="E25" s="14">
        <f>B25/E24</f>
        <v>7.4800952975543478</v>
      </c>
      <c r="F25" s="4">
        <v>8.3112169972826084</v>
      </c>
      <c r="G25" s="4">
        <f>B25/$G$24</f>
        <v>8.3112169972826084</v>
      </c>
      <c r="H25" s="4"/>
      <c r="I25" t="s">
        <v>25</v>
      </c>
      <c r="J25" s="4">
        <v>8.3112169972826084</v>
      </c>
    </row>
    <row r="26" spans="2:10" x14ac:dyDescent="0.25">
      <c r="B26" s="10">
        <v>7.2536707912500002</v>
      </c>
      <c r="D26" s="13"/>
      <c r="E26" s="14"/>
      <c r="F26" s="4"/>
      <c r="G26" s="4"/>
      <c r="I26" t="s">
        <v>26</v>
      </c>
      <c r="J26" s="4">
        <v>29.936499796195651</v>
      </c>
    </row>
    <row r="27" spans="2:10" x14ac:dyDescent="0.25">
      <c r="B27" s="10">
        <v>17.533751039999999</v>
      </c>
      <c r="C27" t="s">
        <v>26</v>
      </c>
      <c r="D27" s="13">
        <v>26.595946170869102</v>
      </c>
      <c r="E27" s="14">
        <f>(B26+B27)/E24</f>
        <v>26.942849816576086</v>
      </c>
      <c r="F27" s="4">
        <v>29.936499796195651</v>
      </c>
      <c r="G27" s="4">
        <f>(B27+B26)/$G$24</f>
        <v>29.936499796195651</v>
      </c>
      <c r="I27" t="s">
        <v>27</v>
      </c>
      <c r="J27" s="4">
        <v>95.855020434782574</v>
      </c>
    </row>
    <row r="28" spans="2:10" x14ac:dyDescent="0.25">
      <c r="B28" s="10">
        <v>34.267126949999998</v>
      </c>
      <c r="D28" s="13"/>
      <c r="E28" s="15"/>
      <c r="F28" s="4"/>
      <c r="G28" s="4"/>
      <c r="I28" t="s">
        <v>28</v>
      </c>
      <c r="J28" s="4">
        <v>175.00739999999993</v>
      </c>
    </row>
    <row r="29" spans="2:10" x14ac:dyDescent="0.25">
      <c r="B29" s="10">
        <v>20.560276169999998</v>
      </c>
      <c r="D29" s="13"/>
      <c r="E29" s="15"/>
      <c r="F29" s="4"/>
      <c r="G29" s="4"/>
      <c r="I29" t="s">
        <v>29</v>
      </c>
      <c r="J29" s="4">
        <v>175.5133042028985</v>
      </c>
    </row>
    <row r="30" spans="2:10" x14ac:dyDescent="0.25">
      <c r="B30" s="10">
        <v>24.540553799999991</v>
      </c>
      <c r="C30" t="s">
        <v>27</v>
      </c>
      <c r="D30" s="13">
        <v>85.158752060085831</v>
      </c>
      <c r="E30" s="14">
        <v>86.269518391304302</v>
      </c>
      <c r="F30" s="4">
        <v>95.855020434782588</v>
      </c>
      <c r="G30" s="4">
        <f>(B29+B28+B30)/$G$24</f>
        <v>95.855020434782574</v>
      </c>
      <c r="I30" t="s">
        <v>30</v>
      </c>
      <c r="J30" s="4">
        <v>19.612537777777767</v>
      </c>
    </row>
    <row r="31" spans="2:10" x14ac:dyDescent="0.25">
      <c r="B31" s="10">
        <v>74.79025919999998</v>
      </c>
      <c r="D31" s="13"/>
      <c r="E31" s="14"/>
      <c r="F31" s="4"/>
      <c r="G31" s="4"/>
      <c r="J31" s="4">
        <v>504.23597920893707</v>
      </c>
    </row>
    <row r="32" spans="2:10" x14ac:dyDescent="0.25">
      <c r="B32" s="10">
        <v>70.115867999999992</v>
      </c>
      <c r="C32" t="s">
        <v>28</v>
      </c>
      <c r="D32" s="13">
        <v>155.47867725321885</v>
      </c>
      <c r="E32" s="14">
        <v>157.50665999999995</v>
      </c>
      <c r="F32" s="4">
        <v>175.00739999999993</v>
      </c>
      <c r="G32" s="4">
        <f>(B32+B31)/$G$24</f>
        <v>175.00739999999993</v>
      </c>
    </row>
    <row r="33" spans="2:10" x14ac:dyDescent="0.25">
      <c r="B33" s="10">
        <v>32.887842239999991</v>
      </c>
      <c r="D33" s="13"/>
      <c r="E33" s="14"/>
      <c r="F33" s="4"/>
      <c r="G33" s="4"/>
      <c r="J33" s="4"/>
    </row>
    <row r="34" spans="2:10" x14ac:dyDescent="0.25">
      <c r="B34" s="10">
        <v>112.43717363999997</v>
      </c>
      <c r="C34" t="s">
        <v>29</v>
      </c>
      <c r="D34" s="13">
        <v>155.92812862660941</v>
      </c>
      <c r="E34" s="14">
        <v>157.96197378260865</v>
      </c>
      <c r="F34" s="4">
        <v>175.5133042028985</v>
      </c>
      <c r="G34" s="4">
        <f>(B34+B33)/$G$24</f>
        <v>175.5133042028985</v>
      </c>
    </row>
    <row r="35" spans="2:10" x14ac:dyDescent="0.25">
      <c r="B35" s="10">
        <v>16.239181279999993</v>
      </c>
      <c r="C35" t="s">
        <v>30</v>
      </c>
      <c r="D35" s="13">
        <v>17.424014248927033</v>
      </c>
      <c r="E35" s="14">
        <v>17.651283999999993</v>
      </c>
      <c r="F35" s="4">
        <v>19.612537777777771</v>
      </c>
      <c r="G35" s="4">
        <f>B35/$G$24</f>
        <v>19.612537777777767</v>
      </c>
    </row>
    <row r="36" spans="2:10" x14ac:dyDescent="0.25">
      <c r="B36" s="5">
        <v>401.2682095049999</v>
      </c>
      <c r="D36" s="4">
        <v>430.54528916845487</v>
      </c>
      <c r="E36" s="4">
        <v>436.16109728804338</v>
      </c>
      <c r="F36" s="4">
        <v>484.62344143115899</v>
      </c>
      <c r="G36" s="5">
        <f>SUM(G25:G35)</f>
        <v>504.23597920893707</v>
      </c>
    </row>
    <row r="37" spans="2:10" x14ac:dyDescent="0.25">
      <c r="C37" s="4" t="s">
        <v>31</v>
      </c>
      <c r="E37" s="4"/>
      <c r="F37" s="4"/>
      <c r="G37" s="4"/>
    </row>
    <row r="38" spans="2:10" x14ac:dyDescent="0.25">
      <c r="C38" s="4">
        <f>G34/31</f>
        <v>5.6617194904160808</v>
      </c>
      <c r="D38" s="4" t="s">
        <v>17</v>
      </c>
      <c r="F38" s="4">
        <f>C38/2</f>
        <v>2.8308597452080404</v>
      </c>
      <c r="G38" s="4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dcterms:created xsi:type="dcterms:W3CDTF">2021-08-13T16:03:11Z</dcterms:created>
  <dcterms:modified xsi:type="dcterms:W3CDTF">2021-10-15T14:17:47Z</dcterms:modified>
</cp:coreProperties>
</file>